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fb334540acb21e9/02 Mathematiques/Travaux personnels/Canopé/2020 Risques naturels/"/>
    </mc:Choice>
  </mc:AlternateContent>
  <xr:revisionPtr revIDLastSave="452" documentId="8_{5D6AF32A-73DF-46E3-A260-B8F870D17EAD}" xr6:coauthVersionLast="45" xr6:coauthVersionMax="45" xr10:uidLastSave="{FD4C0770-EC44-4FA8-9717-C527267B3444}"/>
  <bookViews>
    <workbookView xWindow="-110" yWindow="-110" windowWidth="19420" windowHeight="10420" activeTab="3" xr2:uid="{A70E365F-B926-47B7-8497-7263E53AE6C8}"/>
  </bookViews>
  <sheets>
    <sheet name="Tableur Elève" sheetId="2" r:id="rId1"/>
    <sheet name="Correction" sheetId="1" r:id="rId2"/>
    <sheet name="Version loi uniforme" sheetId="5" r:id="rId3"/>
    <sheet name="Version loi &quot;professeur&quot;" sheetId="6" r:id="rId4"/>
    <sheet name="Etude M&gt;4,5" sheetId="3" r:id="rId5"/>
    <sheet name="Etude par magnitudes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6" l="1"/>
  <c r="H14" i="6"/>
  <c r="O14" i="6"/>
  <c r="N14" i="6"/>
  <c r="M14" i="6"/>
  <c r="L14" i="6"/>
  <c r="K14" i="6"/>
  <c r="I14" i="6"/>
  <c r="J14" i="6"/>
  <c r="F14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6" i="6" s="1"/>
  <c r="F3" i="6"/>
  <c r="E3" i="6"/>
  <c r="D3" i="6"/>
  <c r="B6" i="6" s="1"/>
  <c r="M6" i="6" s="1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B6" i="5" s="1"/>
  <c r="L12" i="6" l="1"/>
  <c r="L13" i="6" s="1"/>
  <c r="K12" i="6"/>
  <c r="K13" i="6" s="1"/>
  <c r="H12" i="6"/>
  <c r="H13" i="6" s="1"/>
  <c r="G12" i="6"/>
  <c r="G13" i="6" s="1"/>
  <c r="F12" i="6"/>
  <c r="F13" i="6" s="1"/>
  <c r="J12" i="6"/>
  <c r="J13" i="6" s="1"/>
  <c r="I12" i="6"/>
  <c r="I13" i="6" s="1"/>
  <c r="O12" i="6"/>
  <c r="O13" i="6" s="1"/>
  <c r="N12" i="6"/>
  <c r="N13" i="6" s="1"/>
  <c r="M12" i="6"/>
  <c r="M13" i="6" s="1"/>
  <c r="M6" i="5"/>
  <c r="F6" i="5"/>
  <c r="C4" i="4"/>
  <c r="C5" i="4" s="1"/>
  <c r="F4" i="4"/>
  <c r="F5" i="4" s="1"/>
  <c r="K13" i="3"/>
  <c r="J13" i="3"/>
  <c r="I13" i="3"/>
  <c r="H13" i="3"/>
  <c r="G13" i="3"/>
  <c r="F13" i="3"/>
  <c r="K12" i="3"/>
  <c r="J12" i="3"/>
  <c r="I12" i="3"/>
  <c r="H12" i="3"/>
  <c r="G12" i="3"/>
  <c r="F12" i="3"/>
  <c r="J2" i="3"/>
  <c r="I2" i="3"/>
  <c r="H2" i="3"/>
  <c r="G2" i="3"/>
  <c r="F2" i="3"/>
  <c r="B5" i="3" s="1"/>
  <c r="E2" i="3"/>
  <c r="D2" i="3"/>
  <c r="C2" i="3"/>
  <c r="K12" i="1"/>
  <c r="F6" i="1"/>
  <c r="L12" i="1" s="1"/>
  <c r="L13" i="1" s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D3" i="2"/>
  <c r="N12" i="5" l="1"/>
  <c r="N13" i="5" s="1"/>
  <c r="F12" i="5"/>
  <c r="F13" i="5" s="1"/>
  <c r="O12" i="5"/>
  <c r="O13" i="5" s="1"/>
  <c r="M12" i="5"/>
  <c r="M13" i="5" s="1"/>
  <c r="K12" i="5"/>
  <c r="K13" i="5" s="1"/>
  <c r="L12" i="5"/>
  <c r="L13" i="5" s="1"/>
  <c r="J12" i="5"/>
  <c r="J13" i="5" s="1"/>
  <c r="I12" i="5"/>
  <c r="I13" i="5" s="1"/>
  <c r="H12" i="5"/>
  <c r="H13" i="5" s="1"/>
  <c r="G12" i="5"/>
  <c r="G13" i="5" s="1"/>
  <c r="K11" i="3"/>
  <c r="B6" i="1"/>
  <c r="I14" i="1" s="1"/>
  <c r="H12" i="1"/>
  <c r="H13" i="1" s="1"/>
  <c r="G12" i="1"/>
  <c r="G13" i="1" s="1"/>
  <c r="I12" i="1"/>
  <c r="I13" i="1" s="1"/>
  <c r="M12" i="1"/>
  <c r="M13" i="1" s="1"/>
  <c r="F12" i="1"/>
  <c r="F13" i="1" s="1"/>
  <c r="O12" i="1"/>
  <c r="O13" i="1" s="1"/>
  <c r="J12" i="1"/>
  <c r="J13" i="1" s="1"/>
  <c r="N12" i="1"/>
  <c r="N13" i="1" s="1"/>
  <c r="K13" i="1"/>
  <c r="H11" i="3" l="1"/>
  <c r="I11" i="3"/>
  <c r="F11" i="3"/>
  <c r="J11" i="3"/>
  <c r="G11" i="3"/>
  <c r="M5" i="3"/>
  <c r="N14" i="1"/>
  <c r="H14" i="1"/>
  <c r="O14" i="1"/>
  <c r="M6" i="1"/>
  <c r="J14" i="1"/>
  <c r="G14" i="1"/>
  <c r="K14" i="1"/>
  <c r="M14" i="1"/>
  <c r="L14" i="1"/>
  <c r="F14" i="1"/>
</calcChain>
</file>

<file path=xl/sharedStrings.xml><?xml version="1.0" encoding="utf-8"?>
<sst xmlns="http://schemas.openxmlformats.org/spreadsheetml/2006/main" count="98" uniqueCount="43">
  <si>
    <t>Date du séisme (année)</t>
  </si>
  <si>
    <t>Date du séisme (mois)</t>
  </si>
  <si>
    <t>Nombre de mois le séparant du précédent</t>
  </si>
  <si>
    <t xml:space="preserve">Moyenne : </t>
  </si>
  <si>
    <t>Regroupement par classes</t>
  </si>
  <si>
    <t>Effectif</t>
  </si>
  <si>
    <t>Nombre de mois entre deux séismes</t>
  </si>
  <si>
    <t>[0;10[</t>
  </si>
  <si>
    <t>[10;20[</t>
  </si>
  <si>
    <t>[20;30[</t>
  </si>
  <si>
    <t>[30;40[</t>
  </si>
  <si>
    <t>[40;50[</t>
  </si>
  <si>
    <t>[50;60[</t>
  </si>
  <si>
    <t>[60;70[</t>
  </si>
  <si>
    <t>[70;80[</t>
  </si>
  <si>
    <t>[80;90[</t>
  </si>
  <si>
    <t>[90;100[</t>
  </si>
  <si>
    <t>Fréquence</t>
  </si>
  <si>
    <t>Effectif :</t>
  </si>
  <si>
    <t>Paramètre de la loi exponentielle :</t>
  </si>
  <si>
    <t>Loi exponentielle de paramètre 0,0602</t>
  </si>
  <si>
    <t>Hauteur du rectangle</t>
  </si>
  <si>
    <t>Nombre d'années le séparant du précédent</t>
  </si>
  <si>
    <t>Nombre d'années entre deux séismes majeurs</t>
  </si>
  <si>
    <t>[0;20[</t>
  </si>
  <si>
    <t>[20;40[</t>
  </si>
  <si>
    <t>[40;60[</t>
  </si>
  <si>
    <t>[60;80[</t>
  </si>
  <si>
    <t>[80;100[</t>
  </si>
  <si>
    <t>[100;120[</t>
  </si>
  <si>
    <t>Loi exponentielle de paramètre 0,0185</t>
  </si>
  <si>
    <t>Magnitudes</t>
  </si>
  <si>
    <t>[2,5 ; 3[</t>
  </si>
  <si>
    <t>[3 ; 3,5[</t>
  </si>
  <si>
    <t>[3,5 ; 4[</t>
  </si>
  <si>
    <t>[4 ; 4,5[</t>
  </si>
  <si>
    <t>[4,5 ; 5[</t>
  </si>
  <si>
    <t>[5 ; 5,5[</t>
  </si>
  <si>
    <t>Paramètre :</t>
  </si>
  <si>
    <t>M2010</t>
  </si>
  <si>
    <t>M2020</t>
  </si>
  <si>
    <t>Loi uniforme (min 0, max 100)</t>
  </si>
  <si>
    <t>Loi "professeur"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</si>
</sst>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0" borderId="3" xfId="0" applyFill="1" applyBorder="1"/>
    <xf numFmtId="0" fontId="0" fillId="0" borderId="5" xfId="0" applyBorder="1" applyAlignment="1">
      <alignment horizontal="right"/>
    </xf>
    <xf numFmtId="0" fontId="0" fillId="2" borderId="4" xfId="0" applyFill="1" applyBorder="1"/>
    <xf numFmtId="0" fontId="0" fillId="2" borderId="5" xfId="0" applyFill="1" applyBorder="1"/>
    <xf numFmtId="0" fontId="3" fillId="2" borderId="3" xfId="0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2" fillId="3" borderId="5" xfId="0" applyFont="1" applyFill="1" applyBorder="1" applyAlignment="1">
      <alignment horizontal="right"/>
    </xf>
    <xf numFmtId="0" fontId="2" fillId="3" borderId="2" xfId="0" applyFont="1" applyFill="1" applyBorder="1"/>
    <xf numFmtId="0" fontId="2" fillId="4" borderId="3" xfId="0" applyFont="1" applyFill="1" applyBorder="1"/>
    <xf numFmtId="0" fontId="0" fillId="4" borderId="4" xfId="0" applyFill="1" applyBorder="1"/>
    <xf numFmtId="0" fontId="2" fillId="4" borderId="5" xfId="0" applyFont="1" applyFill="1" applyBorder="1" applyAlignment="1">
      <alignment horizontal="right"/>
    </xf>
    <xf numFmtId="0" fontId="2" fillId="4" borderId="2" xfId="0" applyFont="1" applyFill="1" applyBorder="1"/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0" i="0" baseline="0">
                <a:effectLst/>
              </a:rPr>
              <a:t>Comparaison entre les données expérimentales et la loi exponentielle</a:t>
            </a:r>
            <a:endParaRPr lang="fr-FR">
              <a:effectLst/>
            </a:endParaRPr>
          </a:p>
        </c:rich>
      </c:tx>
      <c:layout>
        <c:manualLayout>
          <c:xMode val="edge"/>
          <c:yMode val="edge"/>
          <c:x val="0.1596480654532095"/>
          <c:y val="2.37169149037093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Correction!$E$13</c:f>
              <c:strCache>
                <c:ptCount val="1"/>
                <c:pt idx="0">
                  <c:v>Hauteur du rectangle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Correction!$F$13:$O$13</c:f>
              <c:numCache>
                <c:formatCode>General</c:formatCode>
                <c:ptCount val="10"/>
                <c:pt idx="0">
                  <c:v>3.8461538461538464E-2</c:v>
                </c:pt>
                <c:pt idx="1">
                  <c:v>3.8461538461538464E-2</c:v>
                </c:pt>
                <c:pt idx="2">
                  <c:v>3.8461538461538464E-3</c:v>
                </c:pt>
                <c:pt idx="3">
                  <c:v>7.6923076923076927E-3</c:v>
                </c:pt>
                <c:pt idx="4">
                  <c:v>3.8461538461538464E-3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3.8461538461538464E-3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BC-4018-AEB6-31E2E04F5842}"/>
            </c:ext>
          </c:extLst>
        </c:ser>
        <c:ser>
          <c:idx val="1"/>
          <c:order val="1"/>
          <c:tx>
            <c:strRef>
              <c:f>Correction!$E$14</c:f>
              <c:strCache>
                <c:ptCount val="1"/>
                <c:pt idx="0">
                  <c:v>Loi exponentielle de paramètre 0,0602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Correction!$F$14:$O$14</c:f>
              <c:numCache>
                <c:formatCode>General</c:formatCode>
                <c:ptCount val="10"/>
                <c:pt idx="0">
                  <c:v>4.4545017312906533E-2</c:v>
                </c:pt>
                <c:pt idx="1">
                  <c:v>2.4401593827907631E-2</c:v>
                </c:pt>
                <c:pt idx="2">
                  <c:v>1.3367101805338321E-2</c:v>
                </c:pt>
                <c:pt idx="3">
                  <c:v>7.3224483586775734E-3</c:v>
                </c:pt>
                <c:pt idx="4">
                  <c:v>4.0112098154355923E-3</c:v>
                </c:pt>
                <c:pt idx="5">
                  <c:v>2.1973257297717061E-3</c:v>
                </c:pt>
                <c:pt idx="6">
                  <c:v>1.2036868139226086E-3</c:v>
                </c:pt>
                <c:pt idx="7">
                  <c:v>6.5937513331794102E-4</c:v>
                </c:pt>
                <c:pt idx="8">
                  <c:v>3.6120323111390855E-4</c:v>
                </c:pt>
                <c:pt idx="9">
                  <c:v>1.978657786359347E-4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BC-4018-AEB6-31E2E04F5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3623023"/>
        <c:axId val="1003959199"/>
      </c:barChart>
      <c:catAx>
        <c:axId val="8236230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959199"/>
        <c:crosses val="autoZero"/>
        <c:auto val="1"/>
        <c:lblAlgn val="ctr"/>
        <c:lblOffset val="100"/>
        <c:noMultiLvlLbl val="0"/>
      </c:catAx>
      <c:valAx>
        <c:axId val="1003959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3623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0" i="0" baseline="0">
                <a:effectLst/>
              </a:rPr>
              <a:t>Comparaison entre les données expérimentales et la loi uniforme</a:t>
            </a:r>
            <a:endParaRPr lang="fr-FR">
              <a:effectLst/>
            </a:endParaRPr>
          </a:p>
        </c:rich>
      </c:tx>
      <c:layout>
        <c:manualLayout>
          <c:xMode val="edge"/>
          <c:yMode val="edge"/>
          <c:x val="0.1596480654532095"/>
          <c:y val="2.37169149037093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'Version loi uniforme'!$E$13</c:f>
              <c:strCache>
                <c:ptCount val="1"/>
                <c:pt idx="0">
                  <c:v>Hauteur du rectangle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'Version loi uniforme'!$F$13:$O$13</c:f>
              <c:numCache>
                <c:formatCode>General</c:formatCode>
                <c:ptCount val="10"/>
                <c:pt idx="0">
                  <c:v>3.8461538461538464E-2</c:v>
                </c:pt>
                <c:pt idx="1">
                  <c:v>3.8461538461538464E-2</c:v>
                </c:pt>
                <c:pt idx="2">
                  <c:v>3.8461538461538464E-3</c:v>
                </c:pt>
                <c:pt idx="3">
                  <c:v>7.6923076923076927E-3</c:v>
                </c:pt>
                <c:pt idx="4">
                  <c:v>3.8461538461538464E-3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3.8461538461538464E-3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91-42DD-B156-DEC457EE3800}"/>
            </c:ext>
          </c:extLst>
        </c:ser>
        <c:ser>
          <c:idx val="1"/>
          <c:order val="1"/>
          <c:tx>
            <c:strRef>
              <c:f>'Version loi uniforme'!$E$14</c:f>
              <c:strCache>
                <c:ptCount val="1"/>
                <c:pt idx="0">
                  <c:v>Loi uniforme (min 0, max 100)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'Version loi uniforme'!$F$14:$O$14</c:f>
              <c:numCache>
                <c:formatCode>General</c:formatCode>
                <c:ptCount val="10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91-42DD-B156-DEC457EE3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3623023"/>
        <c:axId val="1003959199"/>
      </c:barChart>
      <c:catAx>
        <c:axId val="8236230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959199"/>
        <c:crosses val="autoZero"/>
        <c:auto val="1"/>
        <c:lblAlgn val="ctr"/>
        <c:lblOffset val="100"/>
        <c:noMultiLvlLbl val="0"/>
      </c:catAx>
      <c:valAx>
        <c:axId val="1003959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3623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0" i="0" baseline="0">
                <a:effectLst/>
              </a:rPr>
              <a:t>Comparaison entre les données expérimentales et la loi uniforme</a:t>
            </a:r>
            <a:endParaRPr lang="fr-FR">
              <a:effectLst/>
            </a:endParaRPr>
          </a:p>
        </c:rich>
      </c:tx>
      <c:layout>
        <c:manualLayout>
          <c:xMode val="edge"/>
          <c:yMode val="edge"/>
          <c:x val="0.1596480654532095"/>
          <c:y val="2.37169149037093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'Version loi "professeur"'!$E$13</c:f>
              <c:strCache>
                <c:ptCount val="1"/>
                <c:pt idx="0">
                  <c:v>Hauteur du rectangle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'Version loi "professeur"'!$F$13:$O$13</c:f>
              <c:numCache>
                <c:formatCode>General</c:formatCode>
                <c:ptCount val="10"/>
                <c:pt idx="0">
                  <c:v>3.8461538461538464E-2</c:v>
                </c:pt>
                <c:pt idx="1">
                  <c:v>3.8461538461538464E-2</c:v>
                </c:pt>
                <c:pt idx="2">
                  <c:v>3.8461538461538464E-3</c:v>
                </c:pt>
                <c:pt idx="3">
                  <c:v>7.6923076923076927E-3</c:v>
                </c:pt>
                <c:pt idx="4">
                  <c:v>3.8461538461538464E-3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3.8461538461538464E-3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3C-4EAB-A25F-D022E245FE14}"/>
            </c:ext>
          </c:extLst>
        </c:ser>
        <c:ser>
          <c:idx val="1"/>
          <c:order val="1"/>
          <c:tx>
            <c:strRef>
              <c:f>'Version loi "professeur"'!$E$14</c:f>
              <c:strCache>
                <c:ptCount val="1"/>
                <c:pt idx="0">
                  <c:v>Loi "professeur"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'Version loi "professeur"'!$F$14:$O$14</c:f>
              <c:numCache>
                <c:formatCode>General</c:formatCode>
                <c:ptCount val="10"/>
                <c:pt idx="0">
                  <c:v>6.0185185185185182E-2</c:v>
                </c:pt>
                <c:pt idx="1">
                  <c:v>0.17228713953806202</c:v>
                </c:pt>
                <c:pt idx="2">
                  <c:v>0.17988929889298894</c:v>
                </c:pt>
                <c:pt idx="3">
                  <c:v>0.15590405904059035</c:v>
                </c:pt>
                <c:pt idx="4">
                  <c:v>0.13191881918819193</c:v>
                </c:pt>
                <c:pt idx="5">
                  <c:v>0.10793357933579328</c:v>
                </c:pt>
                <c:pt idx="6">
                  <c:v>8.3948339483394863E-2</c:v>
                </c:pt>
                <c:pt idx="7">
                  <c:v>5.996309963099633E-2</c:v>
                </c:pt>
                <c:pt idx="8">
                  <c:v>3.5977859778597798E-2</c:v>
                </c:pt>
                <c:pt idx="9">
                  <c:v>1.1992619926199266E-2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3C-4EAB-A25F-D022E245F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3623023"/>
        <c:axId val="1003959199"/>
      </c:barChart>
      <c:catAx>
        <c:axId val="8236230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959199"/>
        <c:crosses val="autoZero"/>
        <c:auto val="1"/>
        <c:lblAlgn val="ctr"/>
        <c:lblOffset val="100"/>
        <c:noMultiLvlLbl val="0"/>
      </c:catAx>
      <c:valAx>
        <c:axId val="1003959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3623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0" i="0" baseline="0">
                <a:effectLst/>
              </a:rPr>
              <a:t>Comparaison entre les données expérimentales et la loi exponentielle</a:t>
            </a:r>
            <a:endParaRPr lang="fr-FR">
              <a:effectLst/>
            </a:endParaRPr>
          </a:p>
        </c:rich>
      </c:tx>
      <c:layout>
        <c:manualLayout>
          <c:xMode val="edge"/>
          <c:yMode val="edge"/>
          <c:x val="0.1596480654532095"/>
          <c:y val="2.37169149037093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Correction!$E$13</c:f>
              <c:strCache>
                <c:ptCount val="1"/>
                <c:pt idx="0">
                  <c:v>Hauteur du rectangle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Correction!$F$13:$O$13</c:f>
              <c:numCache>
                <c:formatCode>General</c:formatCode>
                <c:ptCount val="10"/>
                <c:pt idx="0">
                  <c:v>3.8461538461538464E-2</c:v>
                </c:pt>
                <c:pt idx="1">
                  <c:v>3.8461538461538464E-2</c:v>
                </c:pt>
                <c:pt idx="2">
                  <c:v>3.8461538461538464E-3</c:v>
                </c:pt>
                <c:pt idx="3">
                  <c:v>7.6923076923076927E-3</c:v>
                </c:pt>
                <c:pt idx="4">
                  <c:v>3.8461538461538464E-3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3.8461538461538464E-3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43-41C3-A984-91AADA6C0195}"/>
            </c:ext>
          </c:extLst>
        </c:ser>
        <c:ser>
          <c:idx val="1"/>
          <c:order val="1"/>
          <c:tx>
            <c:strRef>
              <c:f>Correction!$E$14</c:f>
              <c:strCache>
                <c:ptCount val="1"/>
                <c:pt idx="0">
                  <c:v>Loi exponentielle de paramètre 0,0602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Correction!$F$14:$O$14</c:f>
              <c:numCache>
                <c:formatCode>General</c:formatCode>
                <c:ptCount val="10"/>
                <c:pt idx="0">
                  <c:v>4.4545017312906533E-2</c:v>
                </c:pt>
                <c:pt idx="1">
                  <c:v>2.4401593827907631E-2</c:v>
                </c:pt>
                <c:pt idx="2">
                  <c:v>1.3367101805338321E-2</c:v>
                </c:pt>
                <c:pt idx="3">
                  <c:v>7.3224483586775734E-3</c:v>
                </c:pt>
                <c:pt idx="4">
                  <c:v>4.0112098154355923E-3</c:v>
                </c:pt>
                <c:pt idx="5">
                  <c:v>2.1973257297717061E-3</c:v>
                </c:pt>
                <c:pt idx="6">
                  <c:v>1.2036868139226086E-3</c:v>
                </c:pt>
                <c:pt idx="7">
                  <c:v>6.5937513331794102E-4</c:v>
                </c:pt>
                <c:pt idx="8">
                  <c:v>3.6120323111390855E-4</c:v>
                </c:pt>
                <c:pt idx="9">
                  <c:v>1.978657786359347E-4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43-41C3-A984-91AADA6C01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3623023"/>
        <c:axId val="1003959199"/>
      </c:barChart>
      <c:catAx>
        <c:axId val="8236230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03959199"/>
        <c:crosses val="autoZero"/>
        <c:auto val="1"/>
        <c:lblAlgn val="ctr"/>
        <c:lblOffset val="100"/>
        <c:noMultiLvlLbl val="0"/>
      </c:catAx>
      <c:valAx>
        <c:axId val="1003959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23623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127000</xdr:colOff>
      <xdr:row>14</xdr:row>
      <xdr:rowOff>120650</xdr:rowOff>
    </xdr:from>
    <xdr:to>
      <xdr:col>15</xdr:col>
      <xdr:colOff>31756</xdr:colOff>
      <xdr:row>28</xdr:row>
      <xdr:rowOff>177800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4A77F6F6-190D-4068-9E76-E79DDC165E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127000</xdr:colOff>
      <xdr:row>14</xdr:row>
      <xdr:rowOff>120650</xdr:rowOff>
    </xdr:from>
    <xdr:to>
      <xdr:col>15</xdr:col>
      <xdr:colOff>31756</xdr:colOff>
      <xdr:row>28</xdr:row>
      <xdr:rowOff>177800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6752970-EC40-4324-B64E-F1F4CF6D07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127000</xdr:colOff>
      <xdr:row>14</xdr:row>
      <xdr:rowOff>120650</xdr:rowOff>
    </xdr:from>
    <xdr:to>
      <xdr:col>15</xdr:col>
      <xdr:colOff>31756</xdr:colOff>
      <xdr:row>28</xdr:row>
      <xdr:rowOff>177800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ACEF767-1582-4E19-867F-86AB0CFF56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127000</xdr:colOff>
      <xdr:row>13</xdr:row>
      <xdr:rowOff>120650</xdr:rowOff>
    </xdr:from>
    <xdr:to>
      <xdr:col>15</xdr:col>
      <xdr:colOff>31756</xdr:colOff>
      <xdr:row>27</xdr:row>
      <xdr:rowOff>177800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26AE0140-EE1E-4C06-9875-C8580B4F49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4D0F4-B691-4435-A124-ECF350358FA3}">
  <dimension ref="A1:AC3"/>
  <sheetViews>
    <sheetView topLeftCell="T1" workbookViewId="0">
      <selection activeCell="AC3" sqref="A1:AC3"/>
    </sheetView>
  </sheetViews>
  <sheetFormatPr baseColWidth="10" defaultRowHeight="14.5" x14ac:dyDescent="0.35"/>
  <cols>
    <col min="1" max="1" width="15.6328125" customWidth="1"/>
    <col min="2" max="166" width="5.453125" customWidth="1"/>
  </cols>
  <sheetData>
    <row r="1" spans="1:29" ht="26.5" thickBot="1" x14ac:dyDescent="0.4">
      <c r="A1" s="2" t="s">
        <v>0</v>
      </c>
      <c r="B1" s="1">
        <v>1983</v>
      </c>
      <c r="C1" s="1">
        <v>1983</v>
      </c>
      <c r="D1" s="1">
        <v>1986</v>
      </c>
      <c r="E1" s="1"/>
      <c r="F1" s="1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spans="1:29" ht="26.5" thickBot="1" x14ac:dyDescent="0.4">
      <c r="A2" s="2" t="s">
        <v>1</v>
      </c>
      <c r="B2" s="1">
        <v>10</v>
      </c>
      <c r="C2" s="1">
        <v>11</v>
      </c>
      <c r="D2" s="1">
        <v>8</v>
      </c>
      <c r="E2" s="1"/>
      <c r="F2" s="1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spans="1:29" ht="39.5" thickBot="1" x14ac:dyDescent="0.4">
      <c r="A3" s="2" t="s">
        <v>2</v>
      </c>
      <c r="B3" s="1"/>
      <c r="C3" s="1"/>
      <c r="D3" s="1">
        <f>D1*12+D2-C1*12-C2</f>
        <v>33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DE849-1EE6-4D97-8EF0-FEFAA258E96B}">
  <dimension ref="A1:AC17"/>
  <sheetViews>
    <sheetView workbookViewId="0">
      <selection sqref="A1:XFD1048576"/>
    </sheetView>
  </sheetViews>
  <sheetFormatPr baseColWidth="10" defaultRowHeight="14.5" x14ac:dyDescent="0.35"/>
  <cols>
    <col min="1" max="1" width="15.6328125" customWidth="1"/>
    <col min="2" max="29" width="7.1796875" customWidth="1"/>
    <col min="30" max="166" width="5.453125" customWidth="1"/>
  </cols>
  <sheetData>
    <row r="1" spans="1:29" ht="26.5" thickBot="1" x14ac:dyDescent="0.4">
      <c r="A1" s="2" t="s">
        <v>0</v>
      </c>
      <c r="B1" s="1">
        <v>1983</v>
      </c>
      <c r="C1" s="1">
        <v>1983</v>
      </c>
      <c r="D1" s="1">
        <v>1986</v>
      </c>
      <c r="E1" s="1">
        <v>1986</v>
      </c>
      <c r="F1" s="1">
        <v>1986</v>
      </c>
      <c r="G1" s="3">
        <v>1988</v>
      </c>
      <c r="H1" s="3">
        <v>1989</v>
      </c>
      <c r="I1" s="3">
        <v>1990</v>
      </c>
      <c r="J1" s="3">
        <v>1991</v>
      </c>
      <c r="K1" s="3">
        <v>1992</v>
      </c>
      <c r="L1" s="3">
        <v>1993</v>
      </c>
      <c r="M1" s="3">
        <v>1993</v>
      </c>
      <c r="N1" s="3">
        <v>1994</v>
      </c>
      <c r="O1" s="3">
        <v>1998</v>
      </c>
      <c r="P1" s="3">
        <v>2000</v>
      </c>
      <c r="Q1" s="3">
        <v>2000</v>
      </c>
      <c r="R1" s="3">
        <v>2001</v>
      </c>
      <c r="S1" s="3">
        <v>2001</v>
      </c>
      <c r="T1" s="3">
        <v>2002</v>
      </c>
      <c r="U1" s="3">
        <v>2003</v>
      </c>
      <c r="V1" s="3">
        <v>2005</v>
      </c>
      <c r="W1" s="3">
        <v>2005</v>
      </c>
      <c r="X1" s="3">
        <v>2006</v>
      </c>
      <c r="Y1" s="3">
        <v>2006</v>
      </c>
      <c r="Z1" s="3">
        <v>2008</v>
      </c>
      <c r="AA1" s="3">
        <v>2008</v>
      </c>
      <c r="AB1" s="3">
        <v>2011</v>
      </c>
      <c r="AC1" s="3">
        <v>2019</v>
      </c>
    </row>
    <row r="2" spans="1:29" ht="26.5" thickBot="1" x14ac:dyDescent="0.4">
      <c r="A2" s="2" t="s">
        <v>1</v>
      </c>
      <c r="B2" s="1">
        <v>10</v>
      </c>
      <c r="C2" s="1">
        <v>11</v>
      </c>
      <c r="D2" s="1">
        <v>8</v>
      </c>
      <c r="E2" s="1">
        <v>8</v>
      </c>
      <c r="F2" s="1">
        <v>12</v>
      </c>
      <c r="G2" s="3">
        <v>2</v>
      </c>
      <c r="H2" s="3">
        <v>4</v>
      </c>
      <c r="I2" s="3">
        <v>11</v>
      </c>
      <c r="J2" s="3">
        <v>6</v>
      </c>
      <c r="K2" s="3">
        <v>10</v>
      </c>
      <c r="L2" s="3">
        <v>7</v>
      </c>
      <c r="M2" s="3">
        <v>10</v>
      </c>
      <c r="N2" s="3">
        <v>4</v>
      </c>
      <c r="O2" s="3">
        <v>2</v>
      </c>
      <c r="P2" s="3">
        <v>3</v>
      </c>
      <c r="Q2" s="3">
        <v>10</v>
      </c>
      <c r="R2" s="3">
        <v>1</v>
      </c>
      <c r="S2" s="3">
        <v>12</v>
      </c>
      <c r="T2" s="3">
        <v>12</v>
      </c>
      <c r="U2" s="3">
        <v>8</v>
      </c>
      <c r="V2" s="3">
        <v>3</v>
      </c>
      <c r="W2" s="3">
        <v>10</v>
      </c>
      <c r="X2" s="3">
        <v>9</v>
      </c>
      <c r="Y2" s="3">
        <v>10</v>
      </c>
      <c r="Z2" s="3">
        <v>1</v>
      </c>
      <c r="AA2" s="3">
        <v>11</v>
      </c>
      <c r="AB2" s="3">
        <v>8</v>
      </c>
      <c r="AC2" s="3">
        <v>11</v>
      </c>
    </row>
    <row r="3" spans="1:29" ht="39.5" thickBot="1" x14ac:dyDescent="0.4">
      <c r="A3" s="2" t="s">
        <v>2</v>
      </c>
      <c r="B3" s="1"/>
      <c r="C3" s="1"/>
      <c r="D3" s="1">
        <f>D1*12+D2-C1*12-C2</f>
        <v>33</v>
      </c>
      <c r="E3" s="1">
        <f t="shared" ref="E3:AC3" si="0">E1*12+E2-D1*12-D2</f>
        <v>0</v>
      </c>
      <c r="F3" s="1">
        <f t="shared" si="0"/>
        <v>4</v>
      </c>
      <c r="G3" s="1">
        <f t="shared" si="0"/>
        <v>14</v>
      </c>
      <c r="H3" s="1">
        <f t="shared" si="0"/>
        <v>14</v>
      </c>
      <c r="I3" s="1">
        <f t="shared" si="0"/>
        <v>19</v>
      </c>
      <c r="J3" s="1">
        <f t="shared" si="0"/>
        <v>7</v>
      </c>
      <c r="K3" s="1">
        <f t="shared" si="0"/>
        <v>16</v>
      </c>
      <c r="L3" s="1">
        <f t="shared" si="0"/>
        <v>9</v>
      </c>
      <c r="M3" s="1">
        <f t="shared" si="0"/>
        <v>3</v>
      </c>
      <c r="N3" s="1">
        <f t="shared" si="0"/>
        <v>6</v>
      </c>
      <c r="O3" s="1">
        <f t="shared" si="0"/>
        <v>46</v>
      </c>
      <c r="P3" s="1">
        <f t="shared" si="0"/>
        <v>25</v>
      </c>
      <c r="Q3" s="1">
        <f t="shared" si="0"/>
        <v>7</v>
      </c>
      <c r="R3" s="1">
        <f t="shared" si="0"/>
        <v>3</v>
      </c>
      <c r="S3" s="1">
        <f t="shared" si="0"/>
        <v>11</v>
      </c>
      <c r="T3" s="1">
        <f t="shared" si="0"/>
        <v>12</v>
      </c>
      <c r="U3" s="1">
        <f t="shared" si="0"/>
        <v>8</v>
      </c>
      <c r="V3" s="1">
        <f t="shared" si="0"/>
        <v>19</v>
      </c>
      <c r="W3" s="1">
        <f t="shared" si="0"/>
        <v>7</v>
      </c>
      <c r="X3" s="1">
        <f t="shared" si="0"/>
        <v>11</v>
      </c>
      <c r="Y3" s="1">
        <f t="shared" si="0"/>
        <v>1</v>
      </c>
      <c r="Z3" s="1">
        <f t="shared" si="0"/>
        <v>15</v>
      </c>
      <c r="AA3" s="1">
        <f t="shared" si="0"/>
        <v>10</v>
      </c>
      <c r="AB3" s="1">
        <f t="shared" si="0"/>
        <v>33</v>
      </c>
      <c r="AC3" s="1">
        <f t="shared" si="0"/>
        <v>99</v>
      </c>
    </row>
    <row r="6" spans="1:29" x14ac:dyDescent="0.35">
      <c r="A6" s="4" t="s">
        <v>3</v>
      </c>
      <c r="B6">
        <f>AVERAGE(D3:AC3)</f>
        <v>16.615384615384617</v>
      </c>
      <c r="E6" t="s">
        <v>18</v>
      </c>
      <c r="F6">
        <f>COUNT(B3:AC3)</f>
        <v>26</v>
      </c>
      <c r="I6" t="s">
        <v>19</v>
      </c>
      <c r="M6">
        <f>1/B6</f>
        <v>6.0185185185185182E-2</v>
      </c>
    </row>
    <row r="10" spans="1:29" x14ac:dyDescent="0.35">
      <c r="A10" s="5"/>
      <c r="B10" s="6"/>
      <c r="C10" s="6"/>
      <c r="D10" s="6"/>
      <c r="E10" s="9" t="s">
        <v>6</v>
      </c>
      <c r="F10" s="21" t="s">
        <v>7</v>
      </c>
      <c r="G10" s="21" t="s">
        <v>8</v>
      </c>
      <c r="H10" s="21" t="s">
        <v>9</v>
      </c>
      <c r="I10" s="21" t="s">
        <v>10</v>
      </c>
      <c r="J10" s="21" t="s">
        <v>11</v>
      </c>
      <c r="K10" s="21" t="s">
        <v>12</v>
      </c>
      <c r="L10" s="21" t="s">
        <v>13</v>
      </c>
      <c r="M10" s="21" t="s">
        <v>14</v>
      </c>
      <c r="N10" s="21" t="s">
        <v>15</v>
      </c>
      <c r="O10" s="21" t="s">
        <v>16</v>
      </c>
    </row>
    <row r="11" spans="1:29" x14ac:dyDescent="0.35">
      <c r="A11" s="5"/>
      <c r="B11" s="6"/>
      <c r="C11" s="6"/>
      <c r="D11" s="6"/>
      <c r="E11" s="9" t="s">
        <v>5</v>
      </c>
      <c r="F11" s="21">
        <v>10</v>
      </c>
      <c r="G11" s="21">
        <v>10</v>
      </c>
      <c r="H11" s="21">
        <v>1</v>
      </c>
      <c r="I11" s="21">
        <v>2</v>
      </c>
      <c r="J11" s="21">
        <v>1</v>
      </c>
      <c r="K11" s="21">
        <v>0</v>
      </c>
      <c r="L11" s="21">
        <v>0</v>
      </c>
      <c r="M11" s="21">
        <v>0</v>
      </c>
      <c r="N11" s="21">
        <v>0</v>
      </c>
      <c r="O11" s="21">
        <v>1</v>
      </c>
    </row>
    <row r="12" spans="1:29" x14ac:dyDescent="0.35">
      <c r="A12" s="8"/>
      <c r="B12" s="6"/>
      <c r="C12" s="6"/>
      <c r="D12" s="6"/>
      <c r="E12" s="9" t="s">
        <v>17</v>
      </c>
      <c r="F12" s="7">
        <f>F11/F6</f>
        <v>0.38461538461538464</v>
      </c>
      <c r="G12" s="7">
        <f>G11/F6</f>
        <v>0.38461538461538464</v>
      </c>
      <c r="H12" s="7">
        <f>H11/F6</f>
        <v>3.8461538461538464E-2</v>
      </c>
      <c r="I12" s="7">
        <f>I11/F6</f>
        <v>7.6923076923076927E-2</v>
      </c>
      <c r="J12" s="7">
        <f>J11/F6</f>
        <v>3.8461538461538464E-2</v>
      </c>
      <c r="K12" s="7">
        <f>K11/F6</f>
        <v>0</v>
      </c>
      <c r="L12" s="7">
        <f>L11/F6</f>
        <v>0</v>
      </c>
      <c r="M12" s="7">
        <f>M11/F6</f>
        <v>0</v>
      </c>
      <c r="N12" s="7">
        <f>N11/F6</f>
        <v>0</v>
      </c>
      <c r="O12" s="7">
        <f>O11/F6</f>
        <v>3.8461538461538464E-2</v>
      </c>
    </row>
    <row r="13" spans="1:29" x14ac:dyDescent="0.35">
      <c r="A13" s="13"/>
      <c r="B13" s="14"/>
      <c r="C13" s="14"/>
      <c r="D13" s="14"/>
      <c r="E13" s="15" t="s">
        <v>21</v>
      </c>
      <c r="F13" s="16">
        <f>F12/10</f>
        <v>3.8461538461538464E-2</v>
      </c>
      <c r="G13" s="16">
        <f t="shared" ref="G13:O13" si="1">G12/10</f>
        <v>3.8461538461538464E-2</v>
      </c>
      <c r="H13" s="16">
        <f t="shared" si="1"/>
        <v>3.8461538461538464E-3</v>
      </c>
      <c r="I13" s="16">
        <f t="shared" si="1"/>
        <v>7.6923076923076927E-3</v>
      </c>
      <c r="J13" s="16">
        <f t="shared" si="1"/>
        <v>3.8461538461538464E-3</v>
      </c>
      <c r="K13" s="16">
        <f t="shared" si="1"/>
        <v>0</v>
      </c>
      <c r="L13" s="16">
        <f t="shared" si="1"/>
        <v>0</v>
      </c>
      <c r="M13" s="16">
        <f t="shared" si="1"/>
        <v>0</v>
      </c>
      <c r="N13" s="16">
        <f t="shared" si="1"/>
        <v>0</v>
      </c>
      <c r="O13" s="16">
        <f t="shared" si="1"/>
        <v>3.8461538461538464E-3</v>
      </c>
    </row>
    <row r="14" spans="1:29" x14ac:dyDescent="0.35">
      <c r="A14" s="17"/>
      <c r="B14" s="18"/>
      <c r="C14" s="18"/>
      <c r="D14" s="18"/>
      <c r="E14" s="19" t="s">
        <v>20</v>
      </c>
      <c r="F14" s="20">
        <f>EXPONDIST(5,1/B6,FALSE)</f>
        <v>4.4545017312906533E-2</v>
      </c>
      <c r="G14" s="20">
        <f>EXPONDIST(15,1/B6,FALSE)</f>
        <v>2.4401593827907631E-2</v>
      </c>
      <c r="H14" s="20">
        <f>EXPONDIST(25,1/B6,FALSE)</f>
        <v>1.3367101805338321E-2</v>
      </c>
      <c r="I14" s="20">
        <f>EXPONDIST(35,1/B6,FALSE)</f>
        <v>7.3224483586775734E-3</v>
      </c>
      <c r="J14" s="20">
        <f>EXPONDIST(45,1/B6,FALSE)</f>
        <v>4.0112098154355923E-3</v>
      </c>
      <c r="K14" s="20">
        <f>EXPONDIST(55,1/B6,FALSE)</f>
        <v>2.1973257297717061E-3</v>
      </c>
      <c r="L14" s="20">
        <f>EXPONDIST(65,1/B6,FALSE)</f>
        <v>1.2036868139226086E-3</v>
      </c>
      <c r="M14" s="20">
        <f>EXPONDIST(75,1/B6,FALSE)</f>
        <v>6.5937513331794102E-4</v>
      </c>
      <c r="N14" s="20">
        <f>EXPONDIST(85,1/B6,FALSE)</f>
        <v>3.6120323111390855E-4</v>
      </c>
      <c r="O14" s="20">
        <f>EXPONDIST(95,1/B6,FALSE)</f>
        <v>1.978657786359347E-4</v>
      </c>
    </row>
    <row r="17" spans="1:3" ht="16" customHeight="1" x14ac:dyDescent="0.45">
      <c r="A17" s="12" t="s">
        <v>4</v>
      </c>
      <c r="B17" s="10"/>
      <c r="C17" s="11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B3DE7-4168-42E3-A24D-8DB9DDC99EFB}">
  <dimension ref="A1:AC17"/>
  <sheetViews>
    <sheetView topLeftCell="A7" workbookViewId="0">
      <selection activeCell="T17" sqref="T17"/>
    </sheetView>
  </sheetViews>
  <sheetFormatPr baseColWidth="10" defaultRowHeight="14.5" x14ac:dyDescent="0.35"/>
  <cols>
    <col min="1" max="1" width="15.6328125" customWidth="1"/>
    <col min="2" max="29" width="7.1796875" customWidth="1"/>
    <col min="30" max="166" width="5.453125" customWidth="1"/>
  </cols>
  <sheetData>
    <row r="1" spans="1:29" ht="26.5" thickBot="1" x14ac:dyDescent="0.4">
      <c r="A1" s="2" t="s">
        <v>0</v>
      </c>
      <c r="B1" s="1">
        <v>1983</v>
      </c>
      <c r="C1" s="1">
        <v>1983</v>
      </c>
      <c r="D1" s="1">
        <v>1986</v>
      </c>
      <c r="E1" s="1">
        <v>1986</v>
      </c>
      <c r="F1" s="1">
        <v>1986</v>
      </c>
      <c r="G1" s="3">
        <v>1988</v>
      </c>
      <c r="H1" s="3">
        <v>1989</v>
      </c>
      <c r="I1" s="3">
        <v>1990</v>
      </c>
      <c r="J1" s="3">
        <v>1991</v>
      </c>
      <c r="K1" s="3">
        <v>1992</v>
      </c>
      <c r="L1" s="3">
        <v>1993</v>
      </c>
      <c r="M1" s="3">
        <v>1993</v>
      </c>
      <c r="N1" s="3">
        <v>1994</v>
      </c>
      <c r="O1" s="3">
        <v>1998</v>
      </c>
      <c r="P1" s="3">
        <v>2000</v>
      </c>
      <c r="Q1" s="3">
        <v>2000</v>
      </c>
      <c r="R1" s="3">
        <v>2001</v>
      </c>
      <c r="S1" s="3">
        <v>2001</v>
      </c>
      <c r="T1" s="3">
        <v>2002</v>
      </c>
      <c r="U1" s="3">
        <v>2003</v>
      </c>
      <c r="V1" s="3">
        <v>2005</v>
      </c>
      <c r="W1" s="3">
        <v>2005</v>
      </c>
      <c r="X1" s="3">
        <v>2006</v>
      </c>
      <c r="Y1" s="3">
        <v>2006</v>
      </c>
      <c r="Z1" s="3">
        <v>2008</v>
      </c>
      <c r="AA1" s="3">
        <v>2008</v>
      </c>
      <c r="AB1" s="3">
        <v>2011</v>
      </c>
      <c r="AC1" s="3">
        <v>2019</v>
      </c>
    </row>
    <row r="2" spans="1:29" ht="26.5" thickBot="1" x14ac:dyDescent="0.4">
      <c r="A2" s="2" t="s">
        <v>1</v>
      </c>
      <c r="B2" s="1">
        <v>10</v>
      </c>
      <c r="C2" s="1">
        <v>11</v>
      </c>
      <c r="D2" s="1">
        <v>8</v>
      </c>
      <c r="E2" s="1">
        <v>8</v>
      </c>
      <c r="F2" s="1">
        <v>12</v>
      </c>
      <c r="G2" s="3">
        <v>2</v>
      </c>
      <c r="H2" s="3">
        <v>4</v>
      </c>
      <c r="I2" s="3">
        <v>11</v>
      </c>
      <c r="J2" s="3">
        <v>6</v>
      </c>
      <c r="K2" s="3">
        <v>10</v>
      </c>
      <c r="L2" s="3">
        <v>7</v>
      </c>
      <c r="M2" s="3">
        <v>10</v>
      </c>
      <c r="N2" s="3">
        <v>4</v>
      </c>
      <c r="O2" s="3">
        <v>2</v>
      </c>
      <c r="P2" s="3">
        <v>3</v>
      </c>
      <c r="Q2" s="3">
        <v>10</v>
      </c>
      <c r="R2" s="3">
        <v>1</v>
      </c>
      <c r="S2" s="3">
        <v>12</v>
      </c>
      <c r="T2" s="3">
        <v>12</v>
      </c>
      <c r="U2" s="3">
        <v>8</v>
      </c>
      <c r="V2" s="3">
        <v>3</v>
      </c>
      <c r="W2" s="3">
        <v>10</v>
      </c>
      <c r="X2" s="3">
        <v>9</v>
      </c>
      <c r="Y2" s="3">
        <v>10</v>
      </c>
      <c r="Z2" s="3">
        <v>1</v>
      </c>
      <c r="AA2" s="3">
        <v>11</v>
      </c>
      <c r="AB2" s="3">
        <v>8</v>
      </c>
      <c r="AC2" s="3">
        <v>11</v>
      </c>
    </row>
    <row r="3" spans="1:29" ht="39.5" thickBot="1" x14ac:dyDescent="0.4">
      <c r="A3" s="2" t="s">
        <v>2</v>
      </c>
      <c r="B3" s="1"/>
      <c r="C3" s="1"/>
      <c r="D3" s="1">
        <f>D1*12+D2-C1*12-C2</f>
        <v>33</v>
      </c>
      <c r="E3" s="1">
        <f t="shared" ref="E3:AC3" si="0">E1*12+E2-D1*12-D2</f>
        <v>0</v>
      </c>
      <c r="F3" s="1">
        <f t="shared" si="0"/>
        <v>4</v>
      </c>
      <c r="G3" s="1">
        <f t="shared" si="0"/>
        <v>14</v>
      </c>
      <c r="H3" s="1">
        <f t="shared" si="0"/>
        <v>14</v>
      </c>
      <c r="I3" s="1">
        <f t="shared" si="0"/>
        <v>19</v>
      </c>
      <c r="J3" s="1">
        <f t="shared" si="0"/>
        <v>7</v>
      </c>
      <c r="K3" s="1">
        <f t="shared" si="0"/>
        <v>16</v>
      </c>
      <c r="L3" s="1">
        <f t="shared" si="0"/>
        <v>9</v>
      </c>
      <c r="M3" s="1">
        <f t="shared" si="0"/>
        <v>3</v>
      </c>
      <c r="N3" s="1">
        <f t="shared" si="0"/>
        <v>6</v>
      </c>
      <c r="O3" s="1">
        <f t="shared" si="0"/>
        <v>46</v>
      </c>
      <c r="P3" s="1">
        <f t="shared" si="0"/>
        <v>25</v>
      </c>
      <c r="Q3" s="1">
        <f t="shared" si="0"/>
        <v>7</v>
      </c>
      <c r="R3" s="1">
        <f t="shared" si="0"/>
        <v>3</v>
      </c>
      <c r="S3" s="1">
        <f t="shared" si="0"/>
        <v>11</v>
      </c>
      <c r="T3" s="1">
        <f t="shared" si="0"/>
        <v>12</v>
      </c>
      <c r="U3" s="1">
        <f t="shared" si="0"/>
        <v>8</v>
      </c>
      <c r="V3" s="1">
        <f t="shared" si="0"/>
        <v>19</v>
      </c>
      <c r="W3" s="1">
        <f t="shared" si="0"/>
        <v>7</v>
      </c>
      <c r="X3" s="1">
        <f t="shared" si="0"/>
        <v>11</v>
      </c>
      <c r="Y3" s="1">
        <f t="shared" si="0"/>
        <v>1</v>
      </c>
      <c r="Z3" s="1">
        <f t="shared" si="0"/>
        <v>15</v>
      </c>
      <c r="AA3" s="1">
        <f t="shared" si="0"/>
        <v>10</v>
      </c>
      <c r="AB3" s="1">
        <f t="shared" si="0"/>
        <v>33</v>
      </c>
      <c r="AC3" s="1">
        <f t="shared" si="0"/>
        <v>99</v>
      </c>
    </row>
    <row r="6" spans="1:29" x14ac:dyDescent="0.35">
      <c r="A6" s="4" t="s">
        <v>3</v>
      </c>
      <c r="B6">
        <f>AVERAGE(D3:AC3)</f>
        <v>16.615384615384617</v>
      </c>
      <c r="E6" t="s">
        <v>18</v>
      </c>
      <c r="F6">
        <f>COUNT(B3:AC3)</f>
        <v>26</v>
      </c>
      <c r="I6" t="s">
        <v>19</v>
      </c>
      <c r="M6">
        <f>1/B6</f>
        <v>6.0185185185185182E-2</v>
      </c>
    </row>
    <row r="10" spans="1:29" x14ac:dyDescent="0.35">
      <c r="A10" s="5"/>
      <c r="B10" s="6"/>
      <c r="C10" s="6"/>
      <c r="D10" s="6"/>
      <c r="E10" s="9" t="s">
        <v>6</v>
      </c>
      <c r="F10" s="21" t="s">
        <v>7</v>
      </c>
      <c r="G10" s="21" t="s">
        <v>8</v>
      </c>
      <c r="H10" s="21" t="s">
        <v>9</v>
      </c>
      <c r="I10" s="21" t="s">
        <v>10</v>
      </c>
      <c r="J10" s="21" t="s">
        <v>11</v>
      </c>
      <c r="K10" s="21" t="s">
        <v>12</v>
      </c>
      <c r="L10" s="21" t="s">
        <v>13</v>
      </c>
      <c r="M10" s="21" t="s">
        <v>14</v>
      </c>
      <c r="N10" s="21" t="s">
        <v>15</v>
      </c>
      <c r="O10" s="21" t="s">
        <v>16</v>
      </c>
    </row>
    <row r="11" spans="1:29" x14ac:dyDescent="0.35">
      <c r="A11" s="5"/>
      <c r="B11" s="6"/>
      <c r="C11" s="6"/>
      <c r="D11" s="6"/>
      <c r="E11" s="9" t="s">
        <v>5</v>
      </c>
      <c r="F11" s="21">
        <v>10</v>
      </c>
      <c r="G11" s="21">
        <v>10</v>
      </c>
      <c r="H11" s="21">
        <v>1</v>
      </c>
      <c r="I11" s="21">
        <v>2</v>
      </c>
      <c r="J11" s="21">
        <v>1</v>
      </c>
      <c r="K11" s="21">
        <v>0</v>
      </c>
      <c r="L11" s="21">
        <v>0</v>
      </c>
      <c r="M11" s="21">
        <v>0</v>
      </c>
      <c r="N11" s="21">
        <v>0</v>
      </c>
      <c r="O11" s="21">
        <v>1</v>
      </c>
    </row>
    <row r="12" spans="1:29" x14ac:dyDescent="0.35">
      <c r="A12" s="8"/>
      <c r="B12" s="6"/>
      <c r="C12" s="6"/>
      <c r="D12" s="6"/>
      <c r="E12" s="9" t="s">
        <v>17</v>
      </c>
      <c r="F12" s="7">
        <f>F11/F6</f>
        <v>0.38461538461538464</v>
      </c>
      <c r="G12" s="7">
        <f>G11/F6</f>
        <v>0.38461538461538464</v>
      </c>
      <c r="H12" s="7">
        <f>H11/F6</f>
        <v>3.8461538461538464E-2</v>
      </c>
      <c r="I12" s="7">
        <f>I11/F6</f>
        <v>7.6923076923076927E-2</v>
      </c>
      <c r="J12" s="7">
        <f>J11/F6</f>
        <v>3.8461538461538464E-2</v>
      </c>
      <c r="K12" s="7">
        <f>K11/F6</f>
        <v>0</v>
      </c>
      <c r="L12" s="7">
        <f>L11/F6</f>
        <v>0</v>
      </c>
      <c r="M12" s="7">
        <f>M11/F6</f>
        <v>0</v>
      </c>
      <c r="N12" s="7">
        <f>N11/F6</f>
        <v>0</v>
      </c>
      <c r="O12" s="7">
        <f>O11/F6</f>
        <v>3.8461538461538464E-2</v>
      </c>
    </row>
    <row r="13" spans="1:29" x14ac:dyDescent="0.35">
      <c r="A13" s="13"/>
      <c r="B13" s="14"/>
      <c r="C13" s="14"/>
      <c r="D13" s="14"/>
      <c r="E13" s="15" t="s">
        <v>21</v>
      </c>
      <c r="F13" s="16">
        <f>F12/10</f>
        <v>3.8461538461538464E-2</v>
      </c>
      <c r="G13" s="16">
        <f t="shared" ref="G13:O13" si="1">G12/10</f>
        <v>3.8461538461538464E-2</v>
      </c>
      <c r="H13" s="16">
        <f t="shared" si="1"/>
        <v>3.8461538461538464E-3</v>
      </c>
      <c r="I13" s="16">
        <f t="shared" si="1"/>
        <v>7.6923076923076927E-3</v>
      </c>
      <c r="J13" s="16">
        <f t="shared" si="1"/>
        <v>3.8461538461538464E-3</v>
      </c>
      <c r="K13" s="16">
        <f t="shared" si="1"/>
        <v>0</v>
      </c>
      <c r="L13" s="16">
        <f t="shared" si="1"/>
        <v>0</v>
      </c>
      <c r="M13" s="16">
        <f t="shared" si="1"/>
        <v>0</v>
      </c>
      <c r="N13" s="16">
        <f t="shared" si="1"/>
        <v>0</v>
      </c>
      <c r="O13" s="16">
        <f t="shared" si="1"/>
        <v>3.8461538461538464E-3</v>
      </c>
    </row>
    <row r="14" spans="1:29" x14ac:dyDescent="0.35">
      <c r="A14" s="17"/>
      <c r="B14" s="18"/>
      <c r="C14" s="18"/>
      <c r="D14" s="18"/>
      <c r="E14" s="19" t="s">
        <v>41</v>
      </c>
      <c r="F14" s="20">
        <v>0.1</v>
      </c>
      <c r="G14" s="20">
        <v>0.1</v>
      </c>
      <c r="H14" s="20">
        <v>0.1</v>
      </c>
      <c r="I14" s="20">
        <v>0.1</v>
      </c>
      <c r="J14" s="20">
        <v>0.1</v>
      </c>
      <c r="K14" s="20">
        <v>0.1</v>
      </c>
      <c r="L14" s="20">
        <v>0.1</v>
      </c>
      <c r="M14" s="20">
        <v>0.1</v>
      </c>
      <c r="N14" s="20">
        <v>0.1</v>
      </c>
      <c r="O14" s="20">
        <v>0.1</v>
      </c>
    </row>
    <row r="17" spans="1:3" ht="16" customHeight="1" x14ac:dyDescent="0.45">
      <c r="A17" s="12" t="s">
        <v>4</v>
      </c>
      <c r="B17" s="10"/>
      <c r="C17" s="11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D7259-01A9-4F2A-9C36-0A537A9F9B7E}">
  <dimension ref="A1:AC17"/>
  <sheetViews>
    <sheetView tabSelected="1" workbookViewId="0">
      <selection activeCell="P21" sqref="P21"/>
    </sheetView>
  </sheetViews>
  <sheetFormatPr baseColWidth="10" defaultRowHeight="14.5" x14ac:dyDescent="0.35"/>
  <cols>
    <col min="1" max="1" width="15.6328125" customWidth="1"/>
    <col min="2" max="29" width="7.1796875" customWidth="1"/>
    <col min="30" max="166" width="5.453125" customWidth="1"/>
  </cols>
  <sheetData>
    <row r="1" spans="1:29" ht="26.5" thickBot="1" x14ac:dyDescent="0.4">
      <c r="A1" s="2" t="s">
        <v>0</v>
      </c>
      <c r="B1" s="1">
        <v>1983</v>
      </c>
      <c r="C1" s="1">
        <v>1983</v>
      </c>
      <c r="D1" s="1">
        <v>1986</v>
      </c>
      <c r="E1" s="1">
        <v>1986</v>
      </c>
      <c r="F1" s="1">
        <v>1986</v>
      </c>
      <c r="G1" s="3">
        <v>1988</v>
      </c>
      <c r="H1" s="3">
        <v>1989</v>
      </c>
      <c r="I1" s="3">
        <v>1990</v>
      </c>
      <c r="J1" s="3">
        <v>1991</v>
      </c>
      <c r="K1" s="3">
        <v>1992</v>
      </c>
      <c r="L1" s="3">
        <v>1993</v>
      </c>
      <c r="M1" s="3">
        <v>1993</v>
      </c>
      <c r="N1" s="3">
        <v>1994</v>
      </c>
      <c r="O1" s="3">
        <v>1998</v>
      </c>
      <c r="P1" s="3">
        <v>2000</v>
      </c>
      <c r="Q1" s="3">
        <v>2000</v>
      </c>
      <c r="R1" s="3">
        <v>2001</v>
      </c>
      <c r="S1" s="3">
        <v>2001</v>
      </c>
      <c r="T1" s="3">
        <v>2002</v>
      </c>
      <c r="U1" s="3">
        <v>2003</v>
      </c>
      <c r="V1" s="3">
        <v>2005</v>
      </c>
      <c r="W1" s="3">
        <v>2005</v>
      </c>
      <c r="X1" s="3">
        <v>2006</v>
      </c>
      <c r="Y1" s="3">
        <v>2006</v>
      </c>
      <c r="Z1" s="3">
        <v>2008</v>
      </c>
      <c r="AA1" s="3">
        <v>2008</v>
      </c>
      <c r="AB1" s="3">
        <v>2011</v>
      </c>
      <c r="AC1" s="3">
        <v>2019</v>
      </c>
    </row>
    <row r="2" spans="1:29" ht="26.5" thickBot="1" x14ac:dyDescent="0.4">
      <c r="A2" s="2" t="s">
        <v>1</v>
      </c>
      <c r="B2" s="1">
        <v>10</v>
      </c>
      <c r="C2" s="1">
        <v>11</v>
      </c>
      <c r="D2" s="1">
        <v>8</v>
      </c>
      <c r="E2" s="1">
        <v>8</v>
      </c>
      <c r="F2" s="1">
        <v>12</v>
      </c>
      <c r="G2" s="3">
        <v>2</v>
      </c>
      <c r="H2" s="3">
        <v>4</v>
      </c>
      <c r="I2" s="3">
        <v>11</v>
      </c>
      <c r="J2" s="3">
        <v>6</v>
      </c>
      <c r="K2" s="3">
        <v>10</v>
      </c>
      <c r="L2" s="3">
        <v>7</v>
      </c>
      <c r="M2" s="3">
        <v>10</v>
      </c>
      <c r="N2" s="3">
        <v>4</v>
      </c>
      <c r="O2" s="3">
        <v>2</v>
      </c>
      <c r="P2" s="3">
        <v>3</v>
      </c>
      <c r="Q2" s="3">
        <v>10</v>
      </c>
      <c r="R2" s="3">
        <v>1</v>
      </c>
      <c r="S2" s="3">
        <v>12</v>
      </c>
      <c r="T2" s="3">
        <v>12</v>
      </c>
      <c r="U2" s="3">
        <v>8</v>
      </c>
      <c r="V2" s="3">
        <v>3</v>
      </c>
      <c r="W2" s="3">
        <v>10</v>
      </c>
      <c r="X2" s="3">
        <v>9</v>
      </c>
      <c r="Y2" s="3">
        <v>10</v>
      </c>
      <c r="Z2" s="3">
        <v>1</v>
      </c>
      <c r="AA2" s="3">
        <v>11</v>
      </c>
      <c r="AB2" s="3">
        <v>8</v>
      </c>
      <c r="AC2" s="3">
        <v>11</v>
      </c>
    </row>
    <row r="3" spans="1:29" ht="39.5" thickBot="1" x14ac:dyDescent="0.4">
      <c r="A3" s="2" t="s">
        <v>2</v>
      </c>
      <c r="B3" s="1"/>
      <c r="C3" s="1"/>
      <c r="D3" s="1">
        <f>D1*12+D2-C1*12-C2</f>
        <v>33</v>
      </c>
      <c r="E3" s="1">
        <f t="shared" ref="E3:AC3" si="0">E1*12+E2-D1*12-D2</f>
        <v>0</v>
      </c>
      <c r="F3" s="1">
        <f t="shared" si="0"/>
        <v>4</v>
      </c>
      <c r="G3" s="1">
        <f t="shared" si="0"/>
        <v>14</v>
      </c>
      <c r="H3" s="1">
        <f t="shared" si="0"/>
        <v>14</v>
      </c>
      <c r="I3" s="1">
        <f t="shared" si="0"/>
        <v>19</v>
      </c>
      <c r="J3" s="1">
        <f t="shared" si="0"/>
        <v>7</v>
      </c>
      <c r="K3" s="1">
        <f t="shared" si="0"/>
        <v>16</v>
      </c>
      <c r="L3" s="1">
        <f t="shared" si="0"/>
        <v>9</v>
      </c>
      <c r="M3" s="1">
        <f t="shared" si="0"/>
        <v>3</v>
      </c>
      <c r="N3" s="1">
        <f t="shared" si="0"/>
        <v>6</v>
      </c>
      <c r="O3" s="1">
        <f t="shared" si="0"/>
        <v>46</v>
      </c>
      <c r="P3" s="1">
        <f t="shared" si="0"/>
        <v>25</v>
      </c>
      <c r="Q3" s="1">
        <f t="shared" si="0"/>
        <v>7</v>
      </c>
      <c r="R3" s="1">
        <f t="shared" si="0"/>
        <v>3</v>
      </c>
      <c r="S3" s="1">
        <f t="shared" si="0"/>
        <v>11</v>
      </c>
      <c r="T3" s="1">
        <f t="shared" si="0"/>
        <v>12</v>
      </c>
      <c r="U3" s="1">
        <f t="shared" si="0"/>
        <v>8</v>
      </c>
      <c r="V3" s="1">
        <f t="shared" si="0"/>
        <v>19</v>
      </c>
      <c r="W3" s="1">
        <f t="shared" si="0"/>
        <v>7</v>
      </c>
      <c r="X3" s="1">
        <f t="shared" si="0"/>
        <v>11</v>
      </c>
      <c r="Y3" s="1">
        <f t="shared" si="0"/>
        <v>1</v>
      </c>
      <c r="Z3" s="1">
        <f t="shared" si="0"/>
        <v>15</v>
      </c>
      <c r="AA3" s="1">
        <f t="shared" si="0"/>
        <v>10</v>
      </c>
      <c r="AB3" s="1">
        <f t="shared" si="0"/>
        <v>33</v>
      </c>
      <c r="AC3" s="1">
        <f t="shared" si="0"/>
        <v>99</v>
      </c>
    </row>
    <row r="6" spans="1:29" x14ac:dyDescent="0.35">
      <c r="A6" s="4" t="s">
        <v>3</v>
      </c>
      <c r="B6">
        <f>AVERAGE(D3:AC3)</f>
        <v>16.615384615384617</v>
      </c>
      <c r="E6" t="s">
        <v>18</v>
      </c>
      <c r="F6">
        <f>COUNT(B3:AC3)</f>
        <v>26</v>
      </c>
      <c r="I6" t="s">
        <v>19</v>
      </c>
      <c r="M6">
        <f>1/B6</f>
        <v>6.0185185185185182E-2</v>
      </c>
    </row>
    <row r="10" spans="1:29" x14ac:dyDescent="0.35">
      <c r="A10" s="5"/>
      <c r="B10" s="6"/>
      <c r="C10" s="6"/>
      <c r="D10" s="6"/>
      <c r="E10" s="9" t="s">
        <v>6</v>
      </c>
      <c r="F10" s="21" t="s">
        <v>7</v>
      </c>
      <c r="G10" s="21" t="s">
        <v>8</v>
      </c>
      <c r="H10" s="21" t="s">
        <v>9</v>
      </c>
      <c r="I10" s="21" t="s">
        <v>10</v>
      </c>
      <c r="J10" s="21" t="s">
        <v>11</v>
      </c>
      <c r="K10" s="21" t="s">
        <v>12</v>
      </c>
      <c r="L10" s="21" t="s">
        <v>13</v>
      </c>
      <c r="M10" s="21" t="s">
        <v>14</v>
      </c>
      <c r="N10" s="21" t="s">
        <v>15</v>
      </c>
      <c r="O10" s="21" t="s">
        <v>16</v>
      </c>
    </row>
    <row r="11" spans="1:29" x14ac:dyDescent="0.35">
      <c r="A11" s="5"/>
      <c r="B11" s="6"/>
      <c r="C11" s="6"/>
      <c r="D11" s="6"/>
      <c r="E11" s="9" t="s">
        <v>5</v>
      </c>
      <c r="F11" s="21">
        <v>10</v>
      </c>
      <c r="G11" s="21">
        <v>10</v>
      </c>
      <c r="H11" s="21">
        <v>1</v>
      </c>
      <c r="I11" s="21">
        <v>2</v>
      </c>
      <c r="J11" s="21">
        <v>1</v>
      </c>
      <c r="K11" s="21">
        <v>0</v>
      </c>
      <c r="L11" s="21">
        <v>0</v>
      </c>
      <c r="M11" s="21">
        <v>0</v>
      </c>
      <c r="N11" s="21">
        <v>0</v>
      </c>
      <c r="O11" s="21">
        <v>1</v>
      </c>
    </row>
    <row r="12" spans="1:29" x14ac:dyDescent="0.35">
      <c r="A12" s="8"/>
      <c r="B12" s="6"/>
      <c r="C12" s="6"/>
      <c r="D12" s="6"/>
      <c r="E12" s="9" t="s">
        <v>17</v>
      </c>
      <c r="F12" s="7">
        <f>F11/F6</f>
        <v>0.38461538461538464</v>
      </c>
      <c r="G12" s="7">
        <f>G11/F6</f>
        <v>0.38461538461538464</v>
      </c>
      <c r="H12" s="7">
        <f>H11/F6</f>
        <v>3.8461538461538464E-2</v>
      </c>
      <c r="I12" s="7">
        <f>I11/F6</f>
        <v>7.6923076923076927E-2</v>
      </c>
      <c r="J12" s="7">
        <f>J11/F6</f>
        <v>3.8461538461538464E-2</v>
      </c>
      <c r="K12" s="7">
        <f>K11/F6</f>
        <v>0</v>
      </c>
      <c r="L12" s="7">
        <f>L11/F6</f>
        <v>0</v>
      </c>
      <c r="M12" s="7">
        <f>M11/F6</f>
        <v>0</v>
      </c>
      <c r="N12" s="7">
        <f>N11/F6</f>
        <v>0</v>
      </c>
      <c r="O12" s="7">
        <f>O11/F6</f>
        <v>3.8461538461538464E-2</v>
      </c>
    </row>
    <row r="13" spans="1:29" x14ac:dyDescent="0.35">
      <c r="A13" s="13"/>
      <c r="B13" s="14"/>
      <c r="C13" s="14"/>
      <c r="D13" s="14"/>
      <c r="E13" s="15" t="s">
        <v>21</v>
      </c>
      <c r="F13" s="16">
        <f>F12/10</f>
        <v>3.8461538461538464E-2</v>
      </c>
      <c r="G13" s="16">
        <f t="shared" ref="G13:O13" si="1">G12/10</f>
        <v>3.8461538461538464E-2</v>
      </c>
      <c r="H13" s="16">
        <f t="shared" si="1"/>
        <v>3.8461538461538464E-3</v>
      </c>
      <c r="I13" s="16">
        <f t="shared" si="1"/>
        <v>7.6923076923076927E-3</v>
      </c>
      <c r="J13" s="16">
        <f t="shared" si="1"/>
        <v>3.8461538461538464E-3</v>
      </c>
      <c r="K13" s="16">
        <f t="shared" si="1"/>
        <v>0</v>
      </c>
      <c r="L13" s="16">
        <f t="shared" si="1"/>
        <v>0</v>
      </c>
      <c r="M13" s="16">
        <f t="shared" si="1"/>
        <v>0</v>
      </c>
      <c r="N13" s="16">
        <f t="shared" si="1"/>
        <v>0</v>
      </c>
      <c r="O13" s="16">
        <f t="shared" si="1"/>
        <v>3.8461538461538464E-3</v>
      </c>
    </row>
    <row r="14" spans="1:29" x14ac:dyDescent="0.35">
      <c r="A14" s="17"/>
      <c r="B14" s="18"/>
      <c r="C14" s="18"/>
      <c r="D14" s="18"/>
      <c r="E14" s="19" t="s">
        <v>42</v>
      </c>
      <c r="F14" s="20">
        <f>1/B6</f>
        <v>6.0185185185185182E-2</v>
      </c>
      <c r="G14" s="20">
        <f>(200*20-20^2)/(100*(100-B6))-(200*B6-B6^2)/(100*(100-B6))+(B6^2-100)/(100*B6)</f>
        <v>0.17228713953806202</v>
      </c>
      <c r="H14" s="20">
        <f>(200*30-30^2)/(100*(100-B6))-(200*20-20^2)/(100*(100-B6))</f>
        <v>0.17988929889298894</v>
      </c>
      <c r="I14" s="20">
        <f>(200*40-40^2)/(100*(100-B6))-(200*30-30^2)/(100*(100-B6))</f>
        <v>0.15590405904059035</v>
      </c>
      <c r="J14" s="20">
        <f>(200*50-50^2)/(100*(100-B6))-(200*40-40^2)/(100*(100-B6))</f>
        <v>0.13191881918819193</v>
      </c>
      <c r="K14" s="20">
        <f>(200*60-60^2)/(100*(100-B6))-(200*50-50^2)/(100*(100-B6))</f>
        <v>0.10793357933579328</v>
      </c>
      <c r="L14" s="20">
        <f>(200*70-70^2)/(100*(100-B6))-(200*60-60^2)/(100*(100-B6))</f>
        <v>8.3948339483394863E-2</v>
      </c>
      <c r="M14" s="20">
        <f>(200*80-80^2)/(100*(100-B6))-(200*70-70^2)/(100*(100-B6))</f>
        <v>5.996309963099633E-2</v>
      </c>
      <c r="N14" s="20">
        <f>(200*90-90^2)/(100*(100-B6))-(200*80-80^2)/(100*(100-B6))</f>
        <v>3.5977859778597798E-2</v>
      </c>
      <c r="O14" s="20">
        <f>(200*100-100^2)/(100*(100-B6))-(200*90-90^2)/(100*(100-B6))</f>
        <v>1.1992619926199266E-2</v>
      </c>
    </row>
    <row r="17" spans="1:3" ht="16" customHeight="1" x14ac:dyDescent="0.45">
      <c r="A17" s="12" t="s">
        <v>4</v>
      </c>
      <c r="B17" s="10"/>
      <c r="C17" s="11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D43DA-D7A0-4063-9926-8B0FC3351407}">
  <dimension ref="A1:M16"/>
  <sheetViews>
    <sheetView workbookViewId="0">
      <selection activeCell="H34" sqref="H34"/>
    </sheetView>
  </sheetViews>
  <sheetFormatPr baseColWidth="10" defaultRowHeight="14.5" x14ac:dyDescent="0.35"/>
  <cols>
    <col min="1" max="1" width="15.6328125" customWidth="1"/>
    <col min="2" max="29" width="7.1796875" customWidth="1"/>
    <col min="30" max="166" width="5.453125" customWidth="1"/>
  </cols>
  <sheetData>
    <row r="1" spans="1:13" ht="26.5" thickBot="1" x14ac:dyDescent="0.4">
      <c r="A1" s="2" t="s">
        <v>0</v>
      </c>
      <c r="B1" s="1">
        <v>1604</v>
      </c>
      <c r="C1" s="1">
        <v>1631</v>
      </c>
      <c r="D1" s="1">
        <v>1646</v>
      </c>
      <c r="E1" s="1">
        <v>1740</v>
      </c>
      <c r="F1" s="1">
        <v>1840</v>
      </c>
      <c r="G1" s="1">
        <v>1875</v>
      </c>
      <c r="H1" s="1">
        <v>1975</v>
      </c>
      <c r="I1" s="1">
        <v>1983</v>
      </c>
      <c r="J1" s="1">
        <v>2019</v>
      </c>
    </row>
    <row r="2" spans="1:13" ht="39.5" thickBot="1" x14ac:dyDescent="0.4">
      <c r="A2" s="2" t="s">
        <v>22</v>
      </c>
      <c r="B2" s="1"/>
      <c r="C2" s="1">
        <f>C1-B1</f>
        <v>27</v>
      </c>
      <c r="D2" s="1">
        <f t="shared" ref="D2:G2" si="0">D1-C1</f>
        <v>15</v>
      </c>
      <c r="E2" s="1">
        <f t="shared" si="0"/>
        <v>94</v>
      </c>
      <c r="F2" s="1">
        <f t="shared" si="0"/>
        <v>100</v>
      </c>
      <c r="G2" s="1">
        <f t="shared" si="0"/>
        <v>35</v>
      </c>
      <c r="H2" s="1">
        <f t="shared" ref="H2" si="1">H1-G1</f>
        <v>100</v>
      </c>
      <c r="I2" s="1">
        <f t="shared" ref="I2" si="2">I1-H1</f>
        <v>8</v>
      </c>
      <c r="J2" s="1">
        <f t="shared" ref="J2" si="3">J1-I1</f>
        <v>36</v>
      </c>
    </row>
    <row r="5" spans="1:13" x14ac:dyDescent="0.35">
      <c r="A5" s="4" t="s">
        <v>3</v>
      </c>
      <c r="B5">
        <f>AVERAGE(C2:G2)</f>
        <v>54.2</v>
      </c>
      <c r="E5" t="s">
        <v>18</v>
      </c>
      <c r="F5">
        <v>5</v>
      </c>
      <c r="I5" t="s">
        <v>19</v>
      </c>
      <c r="M5">
        <f>1/B5</f>
        <v>1.8450184501845018E-2</v>
      </c>
    </row>
    <row r="9" spans="1:13" x14ac:dyDescent="0.35">
      <c r="A9" s="5"/>
      <c r="B9" s="6"/>
      <c r="C9" s="6"/>
      <c r="D9" s="6"/>
      <c r="E9" s="9" t="s">
        <v>23</v>
      </c>
      <c r="F9" s="21" t="s">
        <v>24</v>
      </c>
      <c r="G9" s="21" t="s">
        <v>25</v>
      </c>
      <c r="H9" s="21" t="s">
        <v>26</v>
      </c>
      <c r="I9" s="21" t="s">
        <v>27</v>
      </c>
      <c r="J9" s="21" t="s">
        <v>28</v>
      </c>
      <c r="K9" s="21" t="s">
        <v>29</v>
      </c>
    </row>
    <row r="10" spans="1:13" x14ac:dyDescent="0.35">
      <c r="A10" s="5"/>
      <c r="B10" s="6"/>
      <c r="C10" s="6"/>
      <c r="D10" s="6"/>
      <c r="E10" s="9" t="s">
        <v>5</v>
      </c>
      <c r="F10" s="21">
        <v>2</v>
      </c>
      <c r="G10" s="21">
        <v>3</v>
      </c>
      <c r="H10" s="21">
        <v>0</v>
      </c>
      <c r="I10" s="21">
        <v>0</v>
      </c>
      <c r="J10" s="21">
        <v>1</v>
      </c>
      <c r="K10" s="21">
        <v>2</v>
      </c>
    </row>
    <row r="11" spans="1:13" x14ac:dyDescent="0.35">
      <c r="A11" s="8"/>
      <c r="B11" s="6"/>
      <c r="C11" s="6"/>
      <c r="D11" s="6"/>
      <c r="E11" s="9" t="s">
        <v>17</v>
      </c>
      <c r="F11" s="7">
        <f>F10/F5</f>
        <v>0.4</v>
      </c>
      <c r="G11" s="7">
        <f>G10/F5</f>
        <v>0.6</v>
      </c>
      <c r="H11" s="7">
        <f>H10/F5</f>
        <v>0</v>
      </c>
      <c r="I11" s="7">
        <f>I10/F5</f>
        <v>0</v>
      </c>
      <c r="J11" s="7">
        <f>J10/F5</f>
        <v>0.2</v>
      </c>
      <c r="K11" s="7">
        <f>K10/F5</f>
        <v>0.4</v>
      </c>
    </row>
    <row r="12" spans="1:13" x14ac:dyDescent="0.35">
      <c r="A12" s="13"/>
      <c r="B12" s="14"/>
      <c r="C12" s="14"/>
      <c r="D12" s="14"/>
      <c r="E12" s="15" t="s">
        <v>21</v>
      </c>
      <c r="F12" s="16">
        <f t="shared" ref="F12:K12" si="4">F11/20</f>
        <v>0.02</v>
      </c>
      <c r="G12" s="16">
        <f t="shared" si="4"/>
        <v>0.03</v>
      </c>
      <c r="H12" s="16">
        <f t="shared" si="4"/>
        <v>0</v>
      </c>
      <c r="I12" s="16">
        <f t="shared" si="4"/>
        <v>0</v>
      </c>
      <c r="J12" s="16">
        <f t="shared" si="4"/>
        <v>0.01</v>
      </c>
      <c r="K12" s="16">
        <f t="shared" si="4"/>
        <v>0.02</v>
      </c>
    </row>
    <row r="13" spans="1:13" x14ac:dyDescent="0.35">
      <c r="A13" s="17"/>
      <c r="B13" s="18"/>
      <c r="C13" s="18"/>
      <c r="D13" s="18"/>
      <c r="E13" s="19" t="s">
        <v>30</v>
      </c>
      <c r="F13" s="20">
        <f>EXPONDIST(10,1/B5,FALSE)</f>
        <v>1.5341668002420452E-2</v>
      </c>
      <c r="G13" s="20">
        <f>EXPONDIST(30,1/B5,FALSE)</f>
        <v>1.0607579953132256E-2</v>
      </c>
      <c r="H13" s="20">
        <f>EXPONDIST(50,1/B5,FALSE)</f>
        <v>7.3343232590055369E-3</v>
      </c>
      <c r="I13" s="20">
        <f>EXPONDIST(70,1/B5,FALSE)</f>
        <v>5.0711187570832827E-3</v>
      </c>
      <c r="J13" s="20">
        <f>EXPONDIST(90,1/B5,FALSE)</f>
        <v>3.5062874297046966E-3</v>
      </c>
      <c r="K13" s="20">
        <f>EXPONDIST(110,1/B5,FALSE)</f>
        <v>2.4243272793667025E-3</v>
      </c>
    </row>
    <row r="16" spans="1:13" ht="16" customHeight="1" x14ac:dyDescent="0.45">
      <c r="A16" s="12" t="s">
        <v>4</v>
      </c>
      <c r="B16" s="10"/>
      <c r="C16" s="11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D72B9-34B3-4A67-B2C0-A57584F9BA83}">
  <dimension ref="A1:G5"/>
  <sheetViews>
    <sheetView workbookViewId="0">
      <selection activeCell="F11" sqref="F11"/>
    </sheetView>
  </sheetViews>
  <sheetFormatPr baseColWidth="10" defaultRowHeight="14.5" x14ac:dyDescent="0.35"/>
  <sheetData>
    <row r="1" spans="1:7" x14ac:dyDescent="0.35">
      <c r="A1" s="7" t="s">
        <v>31</v>
      </c>
      <c r="B1" s="7" t="s">
        <v>32</v>
      </c>
      <c r="C1" s="7" t="s">
        <v>33</v>
      </c>
      <c r="D1" s="7" t="s">
        <v>34</v>
      </c>
      <c r="E1" s="7" t="s">
        <v>35</v>
      </c>
      <c r="F1" s="7" t="s">
        <v>36</v>
      </c>
      <c r="G1" s="7" t="s">
        <v>37</v>
      </c>
    </row>
    <row r="2" spans="1:7" x14ac:dyDescent="0.35">
      <c r="A2" s="7" t="s">
        <v>5</v>
      </c>
      <c r="B2" s="7">
        <v>26</v>
      </c>
      <c r="C2" s="7">
        <v>1</v>
      </c>
      <c r="D2" s="7">
        <v>0</v>
      </c>
      <c r="E2" s="7">
        <v>1</v>
      </c>
      <c r="F2" s="7">
        <v>1</v>
      </c>
      <c r="G2" s="7">
        <v>0</v>
      </c>
    </row>
    <row r="4" spans="1:7" x14ac:dyDescent="0.35">
      <c r="B4" t="s">
        <v>40</v>
      </c>
      <c r="C4">
        <f>(B2*2.75+C2*3.25+D2*3.75+E2*4.25+F2*4.75)/28</f>
        <v>2.9910714285714284</v>
      </c>
      <c r="E4" t="s">
        <v>39</v>
      </c>
      <c r="F4">
        <f>(B2*2.75+C2*3.25+D2*3.75+E2*4.25)/29</f>
        <v>2.7241379310344827</v>
      </c>
    </row>
    <row r="5" spans="1:7" x14ac:dyDescent="0.35">
      <c r="B5" t="s">
        <v>38</v>
      </c>
      <c r="C5">
        <f>1/C4</f>
        <v>0.33432835820895523</v>
      </c>
      <c r="E5" t="s">
        <v>38</v>
      </c>
      <c r="F5">
        <f>1/F4</f>
        <v>0.36708860759493672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Tableur Elève</vt:lpstr>
      <vt:lpstr>Correction</vt:lpstr>
      <vt:lpstr>Version loi uniforme</vt:lpstr>
      <vt:lpstr>Version loi "professeur"</vt:lpstr>
      <vt:lpstr>Etude M&gt;4,5</vt:lpstr>
      <vt:lpstr>Etude par magnitudes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Jean-Baptiste Giai</dc:creator>
  <cp:lastModifiedBy>Jean-Baptiste Giai</cp:lastModifiedBy>
  <dcterms:created xsi:type="dcterms:W3CDTF">2020-10-03T06:29:40Z</dcterms:created>
  <dcterms:modified xsi:type="dcterms:W3CDTF">2020-11-22T13:44:28Z</dcterms:modified>
</cp:coreProperties>
</file>