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0. TERRASSOR\11. ETINCEL\1. Composition d'échelons\CORRECTION\"/>
    </mc:Choice>
  </mc:AlternateContent>
  <xr:revisionPtr revIDLastSave="0" documentId="13_ncr:1_{8171A211-9BA2-43FD-A3F8-73EA771838C1}" xr6:coauthVersionLast="44" xr6:coauthVersionMax="44" xr10:uidLastSave="{00000000-0000-0000-0000-000000000000}"/>
  <bookViews>
    <workbookView xWindow="-120" yWindow="-120" windowWidth="26895" windowHeight="16440" tabRatio="680" xr2:uid="{00000000-000D-0000-FFFF-FFFF00000000}"/>
  </bookViews>
  <sheets>
    <sheet name="1. 3. Chantier" sheetId="12" r:id="rId1"/>
    <sheet name=" 2. Calendrier" sheetId="11" r:id="rId2"/>
    <sheet name="4. Pelles" sheetId="1" r:id="rId3"/>
    <sheet name="5. Tombereaux" sheetId="2" r:id="rId4"/>
    <sheet name="6. Bouteurs" sheetId="3" r:id="rId5"/>
    <sheet name="7. Compacteurs" sheetId="4" r:id="rId6"/>
    <sheet name="8. Récapitulatif Echelons" sheetId="13" r:id="rId7"/>
    <sheet name="8. Planning Chemin de Fer" sheetId="14" r:id="rId8"/>
    <sheet name="Sols" sheetId="9" r:id="rId9"/>
    <sheet name="Constantes de Terrassor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6" i="2" l="1"/>
  <c r="B46" i="2"/>
  <c r="F16" i="13" l="1"/>
  <c r="B18" i="4"/>
  <c r="C25" i="4"/>
  <c r="B25" i="4"/>
  <c r="C24" i="4"/>
  <c r="B24" i="4"/>
  <c r="C23" i="4"/>
  <c r="B23" i="4"/>
  <c r="C21" i="4"/>
  <c r="B21" i="4"/>
  <c r="B17" i="3"/>
  <c r="C20" i="3"/>
  <c r="C21" i="3" s="1"/>
  <c r="B20" i="3"/>
  <c r="B27" i="2"/>
  <c r="C27" i="2" s="1"/>
  <c r="B26" i="2"/>
  <c r="C26" i="2" s="1"/>
  <c r="C24" i="2"/>
  <c r="C25" i="2"/>
  <c r="B25" i="2"/>
  <c r="B26" i="4" l="1"/>
  <c r="C26" i="4"/>
  <c r="B21" i="3"/>
  <c r="B31" i="2"/>
  <c r="C28" i="2"/>
  <c r="C31" i="2"/>
  <c r="B28" i="2"/>
  <c r="C35" i="2"/>
  <c r="C39" i="2" s="1"/>
  <c r="C40" i="2" s="1"/>
  <c r="B35" i="2"/>
  <c r="C32" i="1"/>
  <c r="B32" i="1"/>
  <c r="B34" i="2"/>
  <c r="C34" i="1"/>
  <c r="C33" i="1"/>
  <c r="B36" i="1"/>
  <c r="C36" i="1" s="1"/>
  <c r="B35" i="1"/>
  <c r="C35" i="1" s="1"/>
  <c r="B34" i="1"/>
  <c r="B33" i="1"/>
  <c r="I39" i="11"/>
  <c r="G38" i="11"/>
  <c r="G40" i="11" s="1"/>
  <c r="C38" i="11"/>
  <c r="C40" i="11" s="1"/>
  <c r="I38" i="11" l="1"/>
  <c r="B36" i="2"/>
  <c r="B37" i="1"/>
  <c r="C37" i="1"/>
  <c r="C36" i="2"/>
  <c r="B39" i="2"/>
  <c r="B40" i="2" s="1"/>
  <c r="C39" i="1"/>
  <c r="I40" i="11"/>
  <c r="C16" i="12" s="1"/>
  <c r="C18" i="12" s="1"/>
  <c r="B39" i="1" l="1"/>
  <c r="B17" i="4"/>
  <c r="B16" i="3"/>
  <c r="C28" i="4" l="1"/>
  <c r="C29" i="4" s="1"/>
  <c r="B28" i="4"/>
  <c r="B29" i="4" s="1"/>
  <c r="K8" i="13"/>
  <c r="B19" i="2"/>
  <c r="B32" i="2" l="1"/>
  <c r="B44" i="2" s="1"/>
  <c r="B48" i="2" s="1"/>
  <c r="B50" i="2" s="1"/>
  <c r="C32" i="2"/>
  <c r="C44" i="2" s="1"/>
  <c r="C48" i="2" s="1"/>
  <c r="C50" i="2" s="1"/>
  <c r="K10" i="13"/>
  <c r="L10" i="13" s="1"/>
  <c r="L8" i="13"/>
  <c r="K9" i="13"/>
  <c r="L9" i="13" s="1"/>
</calcChain>
</file>

<file path=xl/sharedStrings.xml><?xml version="1.0" encoding="utf-8"?>
<sst xmlns="http://schemas.openxmlformats.org/spreadsheetml/2006/main" count="437" uniqueCount="234">
  <si>
    <t>Engin</t>
  </si>
  <si>
    <t>Durée cycle</t>
  </si>
  <si>
    <t>Coût de transfert</t>
  </si>
  <si>
    <t>Amortissement à la journée ou location *</t>
  </si>
  <si>
    <t>Capacité du godet **</t>
  </si>
  <si>
    <t>Production maximale ***</t>
  </si>
  <si>
    <t>Pelle 30T</t>
  </si>
  <si>
    <t>Pelle 45T</t>
  </si>
  <si>
    <t>Pelle 55T</t>
  </si>
  <si>
    <t>Pelle 65T</t>
  </si>
  <si>
    <t>Pelle 75T</t>
  </si>
  <si>
    <t>min</t>
  </si>
  <si>
    <t>€</t>
  </si>
  <si>
    <t>€/jr</t>
  </si>
  <si>
    <t>m3</t>
  </si>
  <si>
    <t>m3/h</t>
  </si>
  <si>
    <t>Caractéristiques des pelles à disposition</t>
  </si>
  <si>
    <t>Bibliothèque de données Terrassor</t>
  </si>
  <si>
    <t>Capacité du godet sol rocheux **</t>
  </si>
  <si>
    <t>(*) : Hors cout d’entretien, carburant et main d’œuvre</t>
  </si>
  <si>
    <r>
      <t>(**) : Capacité à ras du godet tous types de sol, en m</t>
    </r>
    <r>
      <rPr>
        <vertAlign val="superscript"/>
        <sz val="11"/>
        <color theme="1"/>
        <rFont val="Tahoma"/>
        <family val="2"/>
      </rPr>
      <t>3</t>
    </r>
  </si>
  <si>
    <t>(***) : Production maximale en m3/h, pour tout type de sol considéré et une efficience de chantier de 85%.</t>
  </si>
  <si>
    <t>Vitesse moyenne en charge</t>
  </si>
  <si>
    <t>Vitesse moyenne à vide</t>
  </si>
  <si>
    <t>Capacité</t>
  </si>
  <si>
    <t>Charge utile</t>
  </si>
  <si>
    <t>Temps de déchargement</t>
  </si>
  <si>
    <t>CU 28t Articulé</t>
  </si>
  <si>
    <t>CU 35t Articulé</t>
  </si>
  <si>
    <t>CU 45t Articulé</t>
  </si>
  <si>
    <t>CU 40t Rigide</t>
  </si>
  <si>
    <t>CU 60t Rigide</t>
  </si>
  <si>
    <t>km/h</t>
  </si>
  <si>
    <t>T</t>
  </si>
  <si>
    <t>s</t>
  </si>
  <si>
    <t>CU 50t articulé</t>
  </si>
  <si>
    <t>Caractéristiques des tombereaux à disposition</t>
  </si>
  <si>
    <t>Rendement moyen avec charrue-soc</t>
  </si>
  <si>
    <t>Rendement moyen avec ripper</t>
  </si>
  <si>
    <t>Rendement moyen sans options</t>
  </si>
  <si>
    <t>Amortissement à la journée ou location</t>
  </si>
  <si>
    <t>Nombre de décapeuses poussées par heure</t>
  </si>
  <si>
    <t>13t - 100kW</t>
  </si>
  <si>
    <t>27t - 200kW</t>
  </si>
  <si>
    <t>48t - 320kW</t>
  </si>
  <si>
    <t>70t - 450kW</t>
  </si>
  <si>
    <t>U</t>
  </si>
  <si>
    <t>Caractéristiques des bouteurs à disposition</t>
  </si>
  <si>
    <t>Largeur</t>
  </si>
  <si>
    <t>N/n</t>
  </si>
  <si>
    <t>V2 tandem - vibrant</t>
  </si>
  <si>
    <t>V5 mono - vibrant</t>
  </si>
  <si>
    <t>Caractéristiques des compacteurs à disposition</t>
  </si>
  <si>
    <t>m</t>
  </si>
  <si>
    <t>m3/(h*m)</t>
  </si>
  <si>
    <t>Q/L pour sol Rocheux</t>
  </si>
  <si>
    <t>Q/L pour sol Insensible à l'eau</t>
  </si>
  <si>
    <t>Q/L pour sol Fin et gros</t>
  </si>
  <si>
    <t>Q/L pour sol fin</t>
  </si>
  <si>
    <t>VP4 mono à pieds dameurs</t>
  </si>
  <si>
    <t>VP2 tandem pieds dameurs</t>
  </si>
  <si>
    <t>P2 pneus monocylindre</t>
  </si>
  <si>
    <t>Rendement en réglage</t>
  </si>
  <si>
    <t>m2/h</t>
  </si>
  <si>
    <t>Caractéristiques des sols</t>
  </si>
  <si>
    <t>Nom</t>
  </si>
  <si>
    <t>Coefficient de remplissage</t>
  </si>
  <si>
    <t>Masse volumique</t>
  </si>
  <si>
    <t>Coefficient de foisonnement</t>
  </si>
  <si>
    <t>Sol fin</t>
  </si>
  <si>
    <t>A3h</t>
  </si>
  <si>
    <t>Insensible à l'eau (sables et graves)</t>
  </si>
  <si>
    <t>D2</t>
  </si>
  <si>
    <t>Fin et gros (calcaires)</t>
  </si>
  <si>
    <t>C1B5m</t>
  </si>
  <si>
    <t>Rocheux</t>
  </si>
  <si>
    <t>R21</t>
  </si>
  <si>
    <t>Surface</t>
  </si>
  <si>
    <t>Sans</t>
  </si>
  <si>
    <t>Equivalence GTR</t>
  </si>
  <si>
    <t>Constantes de chantier</t>
  </si>
  <si>
    <t>Nombre d'heures travaillées par jour7</t>
  </si>
  <si>
    <t>Largeur du chantier14,5 m</t>
  </si>
  <si>
    <t>Prix du carburant2,00 €/litre</t>
  </si>
  <si>
    <t>CO² par litre de carburant3,25 kg</t>
  </si>
  <si>
    <t>Epaisseur du réglage0,25 m</t>
  </si>
  <si>
    <t>Efficience compacteur90 %</t>
  </si>
  <si>
    <t>Pénalités de retard0,1 % du budget global par jour (3% max)</t>
  </si>
  <si>
    <t>h/jr</t>
  </si>
  <si>
    <t>€/l</t>
  </si>
  <si>
    <t>kg/l</t>
  </si>
  <si>
    <t>%</t>
  </si>
  <si>
    <t>%/jr</t>
  </si>
  <si>
    <t>[ ]</t>
  </si>
  <si>
    <t>[T/m3]</t>
  </si>
  <si>
    <t>Efficience du chantier :</t>
  </si>
  <si>
    <t>Insensible à l'eau</t>
  </si>
  <si>
    <t>JEU</t>
  </si>
  <si>
    <t>VEN</t>
  </si>
  <si>
    <t>SAM</t>
  </si>
  <si>
    <t>D</t>
  </si>
  <si>
    <t>LUN</t>
  </si>
  <si>
    <t>MAR</t>
  </si>
  <si>
    <t>MER</t>
  </si>
  <si>
    <t>Ouvrés</t>
  </si>
  <si>
    <t>Calendrier 2021</t>
  </si>
  <si>
    <t>LUN Pâques</t>
  </si>
  <si>
    <t>JEU Ascension</t>
  </si>
  <si>
    <t>LUN Pentecote</t>
  </si>
  <si>
    <t>Jours ouvrés</t>
  </si>
  <si>
    <t>Jours d'intempéries</t>
  </si>
  <si>
    <t>Jours travaillés</t>
  </si>
  <si>
    <t>TOTAL jours travaillés</t>
  </si>
  <si>
    <t>Caractéristiques du chantier</t>
  </si>
  <si>
    <t>Longueur du chantier :</t>
  </si>
  <si>
    <t>Volume de déblai :</t>
  </si>
  <si>
    <t>Volume de remblai :</t>
  </si>
  <si>
    <t>Budget :</t>
  </si>
  <si>
    <t>250 000 €</t>
  </si>
  <si>
    <t>Début :</t>
  </si>
  <si>
    <t>lundi 19 avril 2021</t>
  </si>
  <si>
    <t>Fin :</t>
  </si>
  <si>
    <t>vendredi 28 mai 2021</t>
  </si>
  <si>
    <t>Délai :</t>
  </si>
  <si>
    <t>28 jours ouvrés</t>
  </si>
  <si>
    <t>Efficience de chantier :</t>
  </si>
  <si>
    <t>Vitesse maxi :</t>
  </si>
  <si>
    <t>Production moyenne</t>
  </si>
  <si>
    <t>Nombre d'heures travaillés</t>
  </si>
  <si>
    <t>TOTAL</t>
  </si>
  <si>
    <t>Mouvement 1</t>
  </si>
  <si>
    <t>Nature de sols</t>
  </si>
  <si>
    <t>Pelles</t>
  </si>
  <si>
    <t>V godet</t>
  </si>
  <si>
    <t>T cycle</t>
  </si>
  <si>
    <t>C remplissage</t>
  </si>
  <si>
    <t>F foisonnement</t>
  </si>
  <si>
    <t>Production Horaire (m³/h)</t>
  </si>
  <si>
    <t>Nombre d'échelons</t>
  </si>
  <si>
    <t>45T</t>
  </si>
  <si>
    <t>Mode de travail</t>
  </si>
  <si>
    <t>30T</t>
  </si>
  <si>
    <t>Choix de pelle :</t>
  </si>
  <si>
    <t>Vitesse aller (km/h)</t>
  </si>
  <si>
    <t>Distance (Km)</t>
  </si>
  <si>
    <t>Transport aller (min)</t>
  </si>
  <si>
    <t>vitesse retour(km/h)</t>
  </si>
  <si>
    <t>Transport retour (min)</t>
  </si>
  <si>
    <t>Temps déchargement (min)</t>
  </si>
  <si>
    <t>Nombre de Tomberau (par échelon)</t>
  </si>
  <si>
    <t>Choix de tombereau :</t>
  </si>
  <si>
    <t>Tombereau (articulé)</t>
  </si>
  <si>
    <t>28T</t>
  </si>
  <si>
    <t>35T</t>
  </si>
  <si>
    <t>Mouvements de terre</t>
  </si>
  <si>
    <t>M1</t>
  </si>
  <si>
    <t>M2</t>
  </si>
  <si>
    <t>M3</t>
  </si>
  <si>
    <t>Sol Terrassor</t>
  </si>
  <si>
    <t>A3</t>
  </si>
  <si>
    <t>C1B5</t>
  </si>
  <si>
    <t>Sol sur chantier</t>
  </si>
  <si>
    <t>A1m</t>
  </si>
  <si>
    <t>A3 non humide</t>
  </si>
  <si>
    <t>Volume</t>
  </si>
  <si>
    <t>Distance</t>
  </si>
  <si>
    <t>Départ</t>
  </si>
  <si>
    <t>Arrivée</t>
  </si>
  <si>
    <t>D1</t>
  </si>
  <si>
    <t>R1</t>
  </si>
  <si>
    <t>R2</t>
  </si>
  <si>
    <t>On retient donc la pelle 45 T</t>
  </si>
  <si>
    <t>Mv sol (kg/m3)</t>
  </si>
  <si>
    <t>Charge utile (T)</t>
  </si>
  <si>
    <t>Capacité (m3)</t>
  </si>
  <si>
    <t>Coef foisonnement</t>
  </si>
  <si>
    <t>Charge à V maxi (T)</t>
  </si>
  <si>
    <t>V en place transporté (m3)</t>
  </si>
  <si>
    <t>Transport</t>
  </si>
  <si>
    <t>à V maxi</t>
  </si>
  <si>
    <t>T chargement de la pelle (min)</t>
  </si>
  <si>
    <t>Durée du cycle tombereau (min)</t>
  </si>
  <si>
    <t>Ph pelle (m3/h)</t>
  </si>
  <si>
    <t>Ph tombereau</t>
  </si>
  <si>
    <t>Choix du bouteur en régalage :</t>
  </si>
  <si>
    <t>Bouteur</t>
  </si>
  <si>
    <t>* transport : la pelle chargera des tombereaux. Etant donnée l'ampleur du chantier, des articulés devraient convenir</t>
  </si>
  <si>
    <t>* régalage : un engin de type bouteur</t>
  </si>
  <si>
    <t>* compactage : choisir un compacteur adapté aux matériaux argileux secs (pieds dameurs)</t>
  </si>
  <si>
    <t>Les 3 mouvements de terre de cette épure étant à réaliser sur du sol A1m, il faut donc prévoir les 4 fonctions suivantes :</t>
  </si>
  <si>
    <t>13T</t>
  </si>
  <si>
    <t>27T</t>
  </si>
  <si>
    <t>On évalue que le mouvement 1 qui est le plus significatif des 3 mouvements. On reprendra le même matériel pour les 2 autres mouvements</t>
  </si>
  <si>
    <t>Rendement moyen sans option</t>
  </si>
  <si>
    <t>Efficience chantier</t>
  </si>
  <si>
    <t>Ph régalage (m3/h)</t>
  </si>
  <si>
    <t>Conclusion :</t>
  </si>
  <si>
    <t>jr</t>
  </si>
  <si>
    <t>Conclusion</t>
  </si>
  <si>
    <t>Efficience des compacteurs :</t>
  </si>
  <si>
    <t>Choix du compacteur :</t>
  </si>
  <si>
    <t>On voit que la pelle 30T pourrait correspondre mais ce choix risque de ne laisser aucune marge par rapport à une production  demandée de 221m3/h, même si elle est moins chère.</t>
  </si>
  <si>
    <t>compacteur</t>
  </si>
  <si>
    <t>Q/L sol fin (m3/h/m)</t>
  </si>
  <si>
    <t>Largeur (m)</t>
  </si>
  <si>
    <t>Nombre de compacteurs</t>
  </si>
  <si>
    <t>Un seul bouteur de 27T en régalage suffit à suivre le rendement de la pelle</t>
  </si>
  <si>
    <t>Ph compacteurs</t>
  </si>
  <si>
    <t>2 compacteurs VP2 ou VP4 suffisent à suivre le rendement de la pelle.</t>
  </si>
  <si>
    <t xml:space="preserve"> On choisit les 2 VP4 qui sont moins chers pour leur transfert</t>
  </si>
  <si>
    <t>Le sol étant argileux (A1m), on s'oriente vers un compacteur à pied dameur  VP2 ou VP4</t>
  </si>
  <si>
    <t>* extraction : à l'aide  d'une pelle ou de scrapeurs : le déplacement de toute une noria de scrapeurs ne semble pas justifiée étant donnés les volumes à travailler. Par ailleurs, le GTR mentionne une extraction frontale pour des conditions météo évaporantes (solution 3). On retient donc une pelle</t>
  </si>
  <si>
    <t>ami 2021</t>
  </si>
  <si>
    <t>Planning chemin de fer</t>
  </si>
  <si>
    <t>Aléas : Jours d'intempéries</t>
  </si>
  <si>
    <t>Echelon</t>
  </si>
  <si>
    <t>Ph échelon</t>
  </si>
  <si>
    <t>n°</t>
  </si>
  <si>
    <t>Durée</t>
  </si>
  <si>
    <t>Date début</t>
  </si>
  <si>
    <t>Date Fin</t>
  </si>
  <si>
    <t>Extraction</t>
  </si>
  <si>
    <t>Tombereau 28T</t>
  </si>
  <si>
    <t>N engins</t>
  </si>
  <si>
    <t>Régalage</t>
  </si>
  <si>
    <t>Compacteurs</t>
  </si>
  <si>
    <t>VP4 mono</t>
  </si>
  <si>
    <t>Bull 28T</t>
  </si>
  <si>
    <t>Echelons</t>
  </si>
  <si>
    <t>Distance (m)</t>
  </si>
  <si>
    <t>Ph tombereau (m3/h)</t>
  </si>
  <si>
    <t>Efficience du chantier</t>
  </si>
  <si>
    <t>Attention, dans Terrassor, cette production Ph tombereau prend encore en compte l'efficience générale du chantier !</t>
  </si>
  <si>
    <t>2 tombereaux articulés de 28T suffisent à suivre le rendement de la pelle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</si>
</sst>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rgb="FF000000"/>
      <name val="Calibri"/>
      <family val="2"/>
    </font>
    <font>
      <vertAlign val="superscript"/>
      <sz val="11"/>
      <color theme="1"/>
      <name val="Tahoma"/>
      <family val="2"/>
    </font>
    <font>
      <sz val="14"/>
      <color theme="1"/>
      <name val="Tahoma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Tahoma"/>
      <family val="2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7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6" fontId="2" fillId="0" borderId="4" xfId="0" applyNumberFormat="1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2" fontId="2" fillId="0" borderId="4" xfId="0" applyNumberFormat="1" applyFont="1" applyBorder="1" applyAlignment="1">
      <alignment vertical="center" wrapText="1"/>
    </xf>
    <xf numFmtId="0" fontId="5" fillId="0" borderId="0" xfId="0" applyFont="1"/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6" fontId="6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6" fontId="6" fillId="0" borderId="4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/>
    <xf numFmtId="0" fontId="6" fillId="0" borderId="3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10" xfId="0" applyBorder="1"/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13" xfId="0" applyBorder="1"/>
    <xf numFmtId="9" fontId="6" fillId="0" borderId="0" xfId="1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/>
    <xf numFmtId="0" fontId="9" fillId="0" borderId="0" xfId="0" applyFont="1" applyFill="1" applyBorder="1"/>
    <xf numFmtId="0" fontId="9" fillId="0" borderId="5" xfId="0" applyFont="1" applyFill="1" applyBorder="1"/>
    <xf numFmtId="0" fontId="9" fillId="2" borderId="5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3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9" fillId="3" borderId="18" xfId="0" applyFont="1" applyFill="1" applyBorder="1" applyAlignment="1">
      <alignment vertical="center" wrapText="1"/>
    </xf>
    <xf numFmtId="0" fontId="0" fillId="0" borderId="1" xfId="0" applyBorder="1"/>
    <xf numFmtId="0" fontId="3" fillId="2" borderId="19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vertical="center" wrapText="1"/>
    </xf>
    <xf numFmtId="0" fontId="3" fillId="2" borderId="21" xfId="0" applyFont="1" applyFill="1" applyBorder="1" applyAlignment="1">
      <alignment vertical="center" wrapText="1"/>
    </xf>
    <xf numFmtId="0" fontId="10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" fillId="0" borderId="1" xfId="0" applyFont="1" applyBorder="1"/>
    <xf numFmtId="1" fontId="0" fillId="0" borderId="0" xfId="0" applyNumberFormat="1"/>
    <xf numFmtId="0" fontId="0" fillId="0" borderId="0" xfId="0" applyFont="1"/>
    <xf numFmtId="0" fontId="1" fillId="4" borderId="5" xfId="0" applyFont="1" applyFill="1" applyBorder="1"/>
    <xf numFmtId="0" fontId="0" fillId="5" borderId="5" xfId="0" applyFill="1" applyBorder="1"/>
    <xf numFmtId="164" fontId="0" fillId="5" borderId="5" xfId="0" applyNumberFormat="1" applyFill="1" applyBorder="1"/>
    <xf numFmtId="0" fontId="0" fillId="0" borderId="5" xfId="0" applyFont="1" applyBorder="1"/>
    <xf numFmtId="1" fontId="0" fillId="0" borderId="5" xfId="0" applyNumberFormat="1" applyBorder="1"/>
    <xf numFmtId="0" fontId="1" fillId="0" borderId="5" xfId="0" applyFont="1" applyBorder="1"/>
    <xf numFmtId="1" fontId="1" fillId="0" borderId="5" xfId="0" applyNumberFormat="1" applyFont="1" applyBorder="1"/>
    <xf numFmtId="0" fontId="1" fillId="6" borderId="0" xfId="0" applyFont="1" applyFill="1" applyBorder="1"/>
    <xf numFmtId="0" fontId="1" fillId="6" borderId="5" xfId="0" applyFont="1" applyFill="1" applyBorder="1"/>
    <xf numFmtId="0" fontId="1" fillId="7" borderId="5" xfId="0" applyFont="1" applyFill="1" applyBorder="1"/>
    <xf numFmtId="0" fontId="0" fillId="6" borderId="5" xfId="0" applyFont="1" applyFill="1" applyBorder="1"/>
    <xf numFmtId="1" fontId="0" fillId="6" borderId="5" xfId="0" applyNumberFormat="1" applyFont="1" applyFill="1" applyBorder="1"/>
    <xf numFmtId="0" fontId="0" fillId="6" borderId="5" xfId="0" applyFill="1" applyBorder="1"/>
    <xf numFmtId="0" fontId="0" fillId="6" borderId="0" xfId="0" applyFill="1"/>
    <xf numFmtId="0" fontId="1" fillId="8" borderId="5" xfId="0" applyFont="1" applyFill="1" applyBorder="1"/>
    <xf numFmtId="0" fontId="0" fillId="8" borderId="5" xfId="0" applyFill="1" applyBorder="1"/>
    <xf numFmtId="164" fontId="0" fillId="2" borderId="5" xfId="0" applyNumberFormat="1" applyFill="1" applyBorder="1"/>
    <xf numFmtId="0" fontId="1" fillId="9" borderId="5" xfId="0" applyFont="1" applyFill="1" applyBorder="1"/>
    <xf numFmtId="2" fontId="0" fillId="9" borderId="5" xfId="0" applyNumberFormat="1" applyFont="1" applyFill="1" applyBorder="1"/>
    <xf numFmtId="2" fontId="0" fillId="9" borderId="5" xfId="0" applyNumberFormat="1" applyFill="1" applyBorder="1"/>
    <xf numFmtId="0" fontId="0" fillId="9" borderId="5" xfId="0" applyFill="1" applyBorder="1"/>
    <xf numFmtId="0" fontId="1" fillId="2" borderId="5" xfId="0" applyFont="1" applyFill="1" applyBorder="1"/>
    <xf numFmtId="2" fontId="0" fillId="2" borderId="5" xfId="0" applyNumberFormat="1" applyFill="1" applyBorder="1"/>
    <xf numFmtId="0" fontId="0" fillId="2" borderId="5" xfId="0" applyFill="1" applyBorder="1"/>
    <xf numFmtId="1" fontId="0" fillId="2" borderId="5" xfId="0" applyNumberFormat="1" applyFill="1" applyBorder="1"/>
    <xf numFmtId="0" fontId="0" fillId="7" borderId="5" xfId="0" applyFill="1" applyBorder="1"/>
    <xf numFmtId="9" fontId="0" fillId="6" borderId="5" xfId="0" applyNumberFormat="1" applyFont="1" applyFill="1" applyBorder="1"/>
    <xf numFmtId="164" fontId="0" fillId="6" borderId="0" xfId="0" applyNumberFormat="1" applyFill="1" applyBorder="1"/>
    <xf numFmtId="0" fontId="2" fillId="7" borderId="5" xfId="0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7" borderId="5" xfId="0" applyFont="1" applyFill="1" applyBorder="1"/>
    <xf numFmtId="0" fontId="0" fillId="2" borderId="5" xfId="0" applyFont="1" applyFill="1" applyBorder="1"/>
    <xf numFmtId="3" fontId="2" fillId="6" borderId="5" xfId="0" applyNumberFormat="1" applyFont="1" applyFill="1" applyBorder="1" applyAlignment="1">
      <alignment vertical="center"/>
    </xf>
    <xf numFmtId="9" fontId="2" fillId="7" borderId="5" xfId="0" applyNumberFormat="1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9" fontId="2" fillId="0" borderId="16" xfId="0" applyNumberFormat="1" applyFont="1" applyBorder="1" applyAlignment="1">
      <alignment vertical="center"/>
    </xf>
    <xf numFmtId="0" fontId="0" fillId="5" borderId="5" xfId="0" applyFill="1" applyBorder="1" applyAlignment="1">
      <alignment horizontal="center"/>
    </xf>
    <xf numFmtId="0" fontId="0" fillId="8" borderId="5" xfId="0" applyFill="1" applyBorder="1" applyAlignment="1">
      <alignment wrapText="1"/>
    </xf>
    <xf numFmtId="1" fontId="0" fillId="6" borderId="0" xfId="0" applyNumberFormat="1" applyFont="1" applyFill="1" applyBorder="1"/>
    <xf numFmtId="9" fontId="6" fillId="0" borderId="5" xfId="1" applyFont="1" applyFill="1" applyBorder="1" applyAlignment="1">
      <alignment vertical="center" wrapText="1"/>
    </xf>
    <xf numFmtId="1" fontId="0" fillId="0" borderId="0" xfId="0" applyNumberFormat="1" applyBorder="1"/>
    <xf numFmtId="9" fontId="0" fillId="0" borderId="5" xfId="0" applyNumberFormat="1" applyBorder="1"/>
    <xf numFmtId="164" fontId="1" fillId="2" borderId="5" xfId="0" applyNumberFormat="1" applyFont="1" applyFill="1" applyBorder="1"/>
    <xf numFmtId="1" fontId="1" fillId="2" borderId="5" xfId="0" applyNumberFormat="1" applyFont="1" applyFill="1" applyBorder="1"/>
    <xf numFmtId="0" fontId="3" fillId="2" borderId="27" xfId="0" applyFont="1" applyFill="1" applyBorder="1" applyAlignment="1">
      <alignment vertical="center" wrapText="1"/>
    </xf>
    <xf numFmtId="0" fontId="9" fillId="2" borderId="26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 wrapText="1"/>
    </xf>
    <xf numFmtId="0" fontId="9" fillId="3" borderId="16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 wrapText="1"/>
    </xf>
    <xf numFmtId="0" fontId="10" fillId="2" borderId="27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0" fillId="2" borderId="28" xfId="0" applyFont="1" applyFill="1" applyBorder="1" applyAlignment="1">
      <alignment vertical="center" wrapText="1"/>
    </xf>
    <xf numFmtId="1" fontId="0" fillId="0" borderId="5" xfId="0" applyNumberFormat="1" applyFill="1" applyBorder="1"/>
    <xf numFmtId="0" fontId="1" fillId="0" borderId="7" xfId="0" applyFont="1" applyBorder="1"/>
    <xf numFmtId="0" fontId="1" fillId="0" borderId="8" xfId="0" applyFont="1" applyBorder="1"/>
    <xf numFmtId="0" fontId="0" fillId="0" borderId="6" xfId="0" applyFont="1" applyBorder="1"/>
    <xf numFmtId="1" fontId="1" fillId="0" borderId="7" xfId="0" applyNumberFormat="1" applyFont="1" applyBorder="1"/>
    <xf numFmtId="0" fontId="0" fillId="0" borderId="9" xfId="0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11" xfId="0" applyFont="1" applyBorder="1"/>
    <xf numFmtId="1" fontId="0" fillId="0" borderId="12" xfId="0" applyNumberFormat="1" applyBorder="1"/>
    <xf numFmtId="0" fontId="1" fillId="0" borderId="36" xfId="0" applyFont="1" applyFill="1" applyBorder="1"/>
    <xf numFmtId="0" fontId="0" fillId="0" borderId="37" xfId="0" applyBorder="1"/>
    <xf numFmtId="0" fontId="0" fillId="0" borderId="38" xfId="0" applyBorder="1"/>
    <xf numFmtId="1" fontId="0" fillId="0" borderId="9" xfId="0" applyNumberFormat="1" applyBorder="1"/>
    <xf numFmtId="1" fontId="0" fillId="0" borderId="11" xfId="0" applyNumberFormat="1" applyBorder="1"/>
    <xf numFmtId="0" fontId="1" fillId="7" borderId="6" xfId="0" applyFont="1" applyFill="1" applyBorder="1"/>
    <xf numFmtId="0" fontId="1" fillId="7" borderId="7" xfId="0" applyFont="1" applyFill="1" applyBorder="1"/>
    <xf numFmtId="0" fontId="0" fillId="7" borderId="9" xfId="0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0" fillId="2" borderId="10" xfId="0" applyFill="1" applyBorder="1"/>
    <xf numFmtId="16" fontId="1" fillId="2" borderId="5" xfId="0" applyNumberFormat="1" applyFont="1" applyFill="1" applyBorder="1"/>
    <xf numFmtId="16" fontId="1" fillId="2" borderId="10" xfId="0" applyNumberFormat="1" applyFont="1" applyFill="1" applyBorder="1"/>
    <xf numFmtId="164" fontId="1" fillId="2" borderId="12" xfId="0" applyNumberFormat="1" applyFont="1" applyFill="1" applyBorder="1"/>
    <xf numFmtId="16" fontId="1" fillId="2" borderId="12" xfId="0" applyNumberFormat="1" applyFont="1" applyFill="1" applyBorder="1"/>
    <xf numFmtId="16" fontId="1" fillId="2" borderId="13" xfId="0" applyNumberFormat="1" applyFont="1" applyFill="1" applyBorder="1"/>
    <xf numFmtId="1" fontId="1" fillId="7" borderId="7" xfId="0" applyNumberFormat="1" applyFont="1" applyFill="1" applyBorder="1"/>
    <xf numFmtId="0" fontId="0" fillId="2" borderId="13" xfId="0" applyFill="1" applyBorder="1"/>
    <xf numFmtId="0" fontId="1" fillId="0" borderId="0" xfId="0" applyFont="1" applyBorder="1"/>
    <xf numFmtId="164" fontId="1" fillId="6" borderId="0" xfId="0" applyNumberFormat="1" applyFont="1" applyFill="1" applyBorder="1"/>
    <xf numFmtId="16" fontId="1" fillId="6" borderId="0" xfId="0" applyNumberFormat="1" applyFont="1" applyFill="1" applyBorder="1"/>
    <xf numFmtId="9" fontId="0" fillId="6" borderId="0" xfId="1" applyFont="1" applyFill="1" applyBorder="1"/>
    <xf numFmtId="0" fontId="12" fillId="0" borderId="0" xfId="0" applyFont="1"/>
    <xf numFmtId="9" fontId="0" fillId="6" borderId="5" xfId="1" applyFont="1" applyFill="1" applyBorder="1"/>
    <xf numFmtId="0" fontId="1" fillId="0" borderId="0" xfId="0" applyFont="1" applyAlignment="1">
      <alignment horizontal="left"/>
    </xf>
    <xf numFmtId="17" fontId="8" fillId="0" borderId="22" xfId="0" applyNumberFormat="1" applyFont="1" applyFill="1" applyBorder="1" applyAlignment="1">
      <alignment horizontal="center"/>
    </xf>
    <xf numFmtId="17" fontId="8" fillId="0" borderId="23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17" fontId="8" fillId="0" borderId="14" xfId="0" applyNumberFormat="1" applyFont="1" applyFill="1" applyBorder="1" applyAlignment="1">
      <alignment horizontal="center"/>
    </xf>
    <xf numFmtId="17" fontId="8" fillId="0" borderId="15" xfId="0" applyNumberFormat="1" applyFont="1" applyFill="1" applyBorder="1" applyAlignment="1">
      <alignment horizontal="center"/>
    </xf>
    <xf numFmtId="17" fontId="8" fillId="0" borderId="16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 vertical="center" wrapText="1"/>
    </xf>
    <xf numFmtId="0" fontId="1" fillId="6" borderId="0" xfId="0" applyFont="1" applyFill="1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17" fontId="0" fillId="0" borderId="5" xfId="0" applyNumberFormat="1" applyBorder="1" applyAlignment="1">
      <alignment horizontal="center" vertical="center" textRotation="90"/>
    </xf>
    <xf numFmtId="0" fontId="0" fillId="0" borderId="5" xfId="0" applyBorder="1" applyAlignment="1">
      <alignment horizontal="center" vertical="center" textRotation="90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28</xdr:row>
      <xdr:rowOff>0</xdr:rowOff>
    </xdr:from>
    <xdr:to>
      <xdr:col>6</xdr:col>
      <xdr:colOff>828635</xdr:colOff>
      <xdr:row>57</xdr:row>
      <xdr:rowOff>161925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5F6B530-0FBE-4531-AA83-195529934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4057650"/>
          <a:ext cx="3714710" cy="568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733385</xdr:colOff>
      <xdr:row>29</xdr:row>
      <xdr:rowOff>0</xdr:rowOff>
    </xdr:from>
    <xdr:to>
      <xdr:col>5</xdr:col>
      <xdr:colOff>57110</xdr:colOff>
      <xdr:row>46</xdr:row>
      <xdr:rowOff>47625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4DB5169-642A-4418-A4A2-11902BB2085D}"/>
            </a:ext>
          </a:extLst>
        </xdr:cNvPr>
        <xdr:cNvSpPr/>
      </xdr:nvSpPr>
      <xdr:spPr>
        <a:xfrm>
          <a:off x="3419435" y="5467350"/>
          <a:ext cx="1247775" cy="3286125"/>
        </a:xfrm>
        <a:prstGeom prst="rect">
          <a:avLst/>
        </a:prstGeom>
        <a:noFill/>
        <a:ln w="38100"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742950</xdr:colOff>
      <xdr:row>2</xdr:row>
      <xdr:rowOff>190500</xdr:rowOff>
    </xdr:from>
    <xdr:to>
      <xdr:col>12</xdr:col>
      <xdr:colOff>28575</xdr:colOff>
      <xdr:row>2</xdr:row>
      <xdr:rowOff>190500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3E585964-A3FB-4F26-84B8-390BB133C804}"/>
            </a:ext>
          </a:extLst>
        </xdr:cNvPr>
        <xdr:cNvCxnSpPr/>
      </xdr:nvCxnSpPr>
      <xdr:spPr>
        <a:xfrm>
          <a:off x="2266950" y="571500"/>
          <a:ext cx="8686800" cy="0"/>
        </a:xfrm>
        <a:prstGeom prst="straightConnector1">
          <a:avLst/>
        </a:prstGeom>
        <a:ln w="1905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66675</xdr:colOff>
      <xdr:row>1</xdr:row>
      <xdr:rowOff>38100</xdr:rowOff>
    </xdr:from>
    <xdr:to>
      <xdr:col>10</xdr:col>
      <xdr:colOff>104776</xdr:colOff>
      <xdr:row>1</xdr:row>
      <xdr:rowOff>3162299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893F385-ED89-433F-9855-58AD268BB1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012" t="45191" r="43795" b="10359"/>
        <a:stretch/>
      </xdr:blipFill>
      <xdr:spPr>
        <a:xfrm>
          <a:off x="1847850" y="228600"/>
          <a:ext cx="6924676" cy="3124199"/>
        </a:xfrm>
        <a:prstGeom prst="rect">
          <a:avLst/>
        </a:prstGeom>
      </xdr:spPr>
    </xdr:pic>
    <xdr:clientData/>
  </xdr:twoCellAnchor>
  <xdr:twoCellAnchor>
    <xdr:from>
      <xdr:col>3</xdr:col>
      <xdr:colOff>28576</xdr:colOff>
      <xdr:row>3</xdr:row>
      <xdr:rowOff>9525</xdr:rowOff>
    </xdr:from>
    <xdr:to>
      <xdr:col>5</xdr:col>
      <xdr:colOff>133350</xdr:colOff>
      <xdr:row>25</xdr:row>
      <xdr:rowOff>180975</xdr:rowOff>
    </xdr:to>
    <xdr:cxnSp macro="">
      <xdr:nvCxnSpPr>
        <xdr:cNvPr id="7" name="Connecteur droit 6">
          <a:extLst>
            <a:ext uri="{FF2B5EF4-FFF2-40B4-BE49-F238E27FC236}">
              <a16:creationId xmlns:a16="http://schemas.microsoft.com/office/drawing/2014/main" id="{D52D384A-B893-4CBE-A388-4667EA865B62}"/>
            </a:ext>
          </a:extLst>
        </xdr:cNvPr>
        <xdr:cNvCxnSpPr/>
      </xdr:nvCxnSpPr>
      <xdr:spPr>
        <a:xfrm flipH="1">
          <a:off x="1809751" y="3600450"/>
          <a:ext cx="2390774" cy="4371975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142876</xdr:colOff>
      <xdr:row>3</xdr:row>
      <xdr:rowOff>0</xdr:rowOff>
    </xdr:from>
    <xdr:to>
      <xdr:col>7</xdr:col>
      <xdr:colOff>133350</xdr:colOff>
      <xdr:row>25</xdr:row>
      <xdr:rowOff>180975</xdr:rowOff>
    </xdr:to>
    <xdr:cxnSp macro="">
      <xdr:nvCxnSpPr>
        <xdr:cNvPr id="11" name="Connecteur droit 10">
          <a:extLst>
            <a:ext uri="{FF2B5EF4-FFF2-40B4-BE49-F238E27FC236}">
              <a16:creationId xmlns:a16="http://schemas.microsoft.com/office/drawing/2014/main" id="{FB5CCCF8-B0B4-48F8-A6A6-A19B2D1FFB33}"/>
            </a:ext>
          </a:extLst>
        </xdr:cNvPr>
        <xdr:cNvCxnSpPr/>
      </xdr:nvCxnSpPr>
      <xdr:spPr>
        <a:xfrm>
          <a:off x="4210051" y="3590925"/>
          <a:ext cx="2105024" cy="4381500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19051</xdr:colOff>
      <xdr:row>25</xdr:row>
      <xdr:rowOff>180975</xdr:rowOff>
    </xdr:from>
    <xdr:to>
      <xdr:col>5</xdr:col>
      <xdr:colOff>123825</xdr:colOff>
      <xdr:row>27</xdr:row>
      <xdr:rowOff>19050</xdr:rowOff>
    </xdr:to>
    <xdr:cxnSp macro="">
      <xdr:nvCxnSpPr>
        <xdr:cNvPr id="14" name="Connecteur droit 13">
          <a:extLst>
            <a:ext uri="{FF2B5EF4-FFF2-40B4-BE49-F238E27FC236}">
              <a16:creationId xmlns:a16="http://schemas.microsoft.com/office/drawing/2014/main" id="{27CBC669-C30C-48D1-96A6-ADF786DBA7E8}"/>
            </a:ext>
          </a:extLst>
        </xdr:cNvPr>
        <xdr:cNvCxnSpPr/>
      </xdr:nvCxnSpPr>
      <xdr:spPr>
        <a:xfrm flipH="1">
          <a:off x="1800226" y="7972425"/>
          <a:ext cx="2390774" cy="219075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161926</xdr:colOff>
      <xdr:row>28</xdr:row>
      <xdr:rowOff>9525</xdr:rowOff>
    </xdr:from>
    <xdr:to>
      <xdr:col>9</xdr:col>
      <xdr:colOff>295275</xdr:colOff>
      <xdr:row>28</xdr:row>
      <xdr:rowOff>180975</xdr:rowOff>
    </xdr:to>
    <xdr:cxnSp macro="">
      <xdr:nvCxnSpPr>
        <xdr:cNvPr id="16" name="Connecteur droit 15">
          <a:extLst>
            <a:ext uri="{FF2B5EF4-FFF2-40B4-BE49-F238E27FC236}">
              <a16:creationId xmlns:a16="http://schemas.microsoft.com/office/drawing/2014/main" id="{10C78CE8-4B09-422C-93B6-E07197878F35}"/>
            </a:ext>
          </a:extLst>
        </xdr:cNvPr>
        <xdr:cNvCxnSpPr/>
      </xdr:nvCxnSpPr>
      <xdr:spPr>
        <a:xfrm flipH="1" flipV="1">
          <a:off x="6343651" y="8372475"/>
          <a:ext cx="2285999" cy="171450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133351</xdr:colOff>
      <xdr:row>25</xdr:row>
      <xdr:rowOff>171450</xdr:rowOff>
    </xdr:from>
    <xdr:to>
      <xdr:col>6</xdr:col>
      <xdr:colOff>628650</xdr:colOff>
      <xdr:row>27</xdr:row>
      <xdr:rowOff>19050</xdr:rowOff>
    </xdr:to>
    <xdr:cxnSp macro="">
      <xdr:nvCxnSpPr>
        <xdr:cNvPr id="18" name="Connecteur droit 17">
          <a:extLst>
            <a:ext uri="{FF2B5EF4-FFF2-40B4-BE49-F238E27FC236}">
              <a16:creationId xmlns:a16="http://schemas.microsoft.com/office/drawing/2014/main" id="{9A8D8BC1-653C-4B79-9C3A-902021E9848D}"/>
            </a:ext>
          </a:extLst>
        </xdr:cNvPr>
        <xdr:cNvCxnSpPr/>
      </xdr:nvCxnSpPr>
      <xdr:spPr>
        <a:xfrm>
          <a:off x="4448176" y="7962900"/>
          <a:ext cx="495299" cy="228600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180975</xdr:colOff>
      <xdr:row>28</xdr:row>
      <xdr:rowOff>0</xdr:rowOff>
    </xdr:from>
    <xdr:to>
      <xdr:col>7</xdr:col>
      <xdr:colOff>142875</xdr:colOff>
      <xdr:row>28</xdr:row>
      <xdr:rowOff>180975</xdr:rowOff>
    </xdr:to>
    <xdr:cxnSp macro="">
      <xdr:nvCxnSpPr>
        <xdr:cNvPr id="20" name="Connecteur droit 19">
          <a:extLst>
            <a:ext uri="{FF2B5EF4-FFF2-40B4-BE49-F238E27FC236}">
              <a16:creationId xmlns:a16="http://schemas.microsoft.com/office/drawing/2014/main" id="{C634C3A1-B115-4840-8482-7F662D78779C}"/>
            </a:ext>
          </a:extLst>
        </xdr:cNvPr>
        <xdr:cNvCxnSpPr/>
      </xdr:nvCxnSpPr>
      <xdr:spPr>
        <a:xfrm flipV="1">
          <a:off x="4248150" y="8362950"/>
          <a:ext cx="2076450" cy="180975"/>
        </a:xfrm>
        <a:prstGeom prst="line">
          <a:avLst/>
        </a:prstGeom>
        <a:ln w="38100"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638175</xdr:colOff>
      <xdr:row>13</xdr:row>
      <xdr:rowOff>38100</xdr:rowOff>
    </xdr:from>
    <xdr:to>
      <xdr:col>6</xdr:col>
      <xdr:colOff>1047750</xdr:colOff>
      <xdr:row>14</xdr:row>
      <xdr:rowOff>123825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C3753B8B-A2F0-4369-BB06-7237606635B9}"/>
            </a:ext>
          </a:extLst>
        </xdr:cNvPr>
        <xdr:cNvSpPr txBox="1"/>
      </xdr:nvSpPr>
      <xdr:spPr>
        <a:xfrm>
          <a:off x="4953000" y="5543550"/>
          <a:ext cx="4095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M1</a:t>
          </a:r>
        </a:p>
      </xdr:txBody>
    </xdr:sp>
    <xdr:clientData/>
  </xdr:twoCellAnchor>
  <xdr:twoCellAnchor>
    <xdr:from>
      <xdr:col>4</xdr:col>
      <xdr:colOff>1133475</xdr:colOff>
      <xdr:row>26</xdr:row>
      <xdr:rowOff>0</xdr:rowOff>
    </xdr:from>
    <xdr:to>
      <xdr:col>4</xdr:col>
      <xdr:colOff>1543050</xdr:colOff>
      <xdr:row>27</xdr:row>
      <xdr:rowOff>85725</xdr:rowOff>
    </xdr:to>
    <xdr:sp macro="" textlink="">
      <xdr:nvSpPr>
        <xdr:cNvPr id="23" name="ZoneTexte 22">
          <a:extLst>
            <a:ext uri="{FF2B5EF4-FFF2-40B4-BE49-F238E27FC236}">
              <a16:creationId xmlns:a16="http://schemas.microsoft.com/office/drawing/2014/main" id="{DFB654D5-86C7-40D1-A6DE-3B0295354595}"/>
            </a:ext>
          </a:extLst>
        </xdr:cNvPr>
        <xdr:cNvSpPr txBox="1"/>
      </xdr:nvSpPr>
      <xdr:spPr>
        <a:xfrm>
          <a:off x="3105150" y="7981950"/>
          <a:ext cx="4095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M2</a:t>
          </a:r>
        </a:p>
      </xdr:txBody>
    </xdr:sp>
    <xdr:clientData/>
  </xdr:twoCellAnchor>
  <xdr:twoCellAnchor>
    <xdr:from>
      <xdr:col>8</xdr:col>
      <xdr:colOff>828675</xdr:colOff>
      <xdr:row>27</xdr:row>
      <xdr:rowOff>180975</xdr:rowOff>
    </xdr:from>
    <xdr:to>
      <xdr:col>8</xdr:col>
      <xdr:colOff>1238250</xdr:colOff>
      <xdr:row>29</xdr:row>
      <xdr:rowOff>76200</xdr:rowOff>
    </xdr:to>
    <xdr:sp macro="" textlink="">
      <xdr:nvSpPr>
        <xdr:cNvPr id="24" name="ZoneTexte 23">
          <a:extLst>
            <a:ext uri="{FF2B5EF4-FFF2-40B4-BE49-F238E27FC236}">
              <a16:creationId xmlns:a16="http://schemas.microsoft.com/office/drawing/2014/main" id="{4ACE5960-E61A-4370-AA09-EC4CD72226FF}"/>
            </a:ext>
          </a:extLst>
        </xdr:cNvPr>
        <xdr:cNvSpPr txBox="1"/>
      </xdr:nvSpPr>
      <xdr:spPr>
        <a:xfrm>
          <a:off x="7267575" y="8353425"/>
          <a:ext cx="409575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M3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4"/>
  <sheetViews>
    <sheetView tabSelected="1" workbookViewId="0">
      <selection activeCell="F13" sqref="F13"/>
    </sheetView>
  </sheetViews>
  <sheetFormatPr baseColWidth="10" defaultRowHeight="15" x14ac:dyDescent="0.25"/>
  <cols>
    <col min="2" max="7" width="14.42578125" customWidth="1"/>
  </cols>
  <sheetData>
    <row r="1" spans="1:8" ht="19.5" thickBot="1" x14ac:dyDescent="0.35">
      <c r="A1" s="151" t="s">
        <v>113</v>
      </c>
      <c r="B1" s="152"/>
      <c r="C1" s="152"/>
      <c r="D1" s="152"/>
      <c r="E1" s="152"/>
      <c r="F1" s="152"/>
      <c r="G1" s="152"/>
      <c r="H1" s="152"/>
    </row>
    <row r="4" spans="1:8" x14ac:dyDescent="0.25">
      <c r="A4" s="86" t="s">
        <v>114</v>
      </c>
      <c r="B4" s="83"/>
      <c r="C4" s="92">
        <v>1135</v>
      </c>
      <c r="D4" s="87" t="s">
        <v>53</v>
      </c>
    </row>
    <row r="5" spans="1:8" x14ac:dyDescent="0.25">
      <c r="A5" s="86" t="s">
        <v>115</v>
      </c>
      <c r="B5" s="83"/>
      <c r="C5" s="93">
        <v>35570</v>
      </c>
      <c r="D5" s="24"/>
    </row>
    <row r="6" spans="1:8" x14ac:dyDescent="0.25">
      <c r="A6" s="86" t="s">
        <v>116</v>
      </c>
      <c r="B6" s="83"/>
      <c r="C6" s="93">
        <v>35570</v>
      </c>
      <c r="D6" s="24"/>
    </row>
    <row r="7" spans="1:8" x14ac:dyDescent="0.25">
      <c r="A7" s="86" t="s">
        <v>117</v>
      </c>
      <c r="B7" s="83"/>
      <c r="C7" s="94" t="s">
        <v>118</v>
      </c>
      <c r="D7" s="24"/>
    </row>
    <row r="8" spans="1:8" x14ac:dyDescent="0.25">
      <c r="A8" s="86" t="s">
        <v>119</v>
      </c>
      <c r="B8" s="83"/>
      <c r="C8" s="92" t="s">
        <v>120</v>
      </c>
      <c r="D8" s="24"/>
    </row>
    <row r="9" spans="1:8" x14ac:dyDescent="0.25">
      <c r="A9" s="86" t="s">
        <v>121</v>
      </c>
      <c r="B9" s="83"/>
      <c r="C9" s="92" t="s">
        <v>122</v>
      </c>
      <c r="D9" s="24"/>
    </row>
    <row r="10" spans="1:8" x14ac:dyDescent="0.25">
      <c r="A10" s="86" t="s">
        <v>123</v>
      </c>
      <c r="B10" s="83"/>
      <c r="C10" s="92" t="s">
        <v>124</v>
      </c>
      <c r="D10" s="24"/>
    </row>
    <row r="11" spans="1:8" x14ac:dyDescent="0.25">
      <c r="A11" s="86" t="s">
        <v>125</v>
      </c>
      <c r="B11" s="91"/>
      <c r="C11" s="95">
        <v>0.75</v>
      </c>
      <c r="D11" s="24"/>
    </row>
    <row r="12" spans="1:8" x14ac:dyDescent="0.25">
      <c r="A12" s="86" t="s">
        <v>126</v>
      </c>
      <c r="B12" s="83"/>
      <c r="C12" s="92">
        <v>45</v>
      </c>
      <c r="D12" s="87" t="s">
        <v>32</v>
      </c>
    </row>
    <row r="13" spans="1:8" x14ac:dyDescent="0.25">
      <c r="A13" s="10"/>
      <c r="C13" s="10"/>
      <c r="D13" s="10"/>
    </row>
    <row r="14" spans="1:8" x14ac:dyDescent="0.25">
      <c r="A14" s="86" t="s">
        <v>128</v>
      </c>
      <c r="B14" s="83"/>
      <c r="C14" s="87">
        <v>7</v>
      </c>
      <c r="D14" s="87" t="s">
        <v>88</v>
      </c>
    </row>
    <row r="16" spans="1:8" x14ac:dyDescent="0.25">
      <c r="A16" s="88" t="s">
        <v>112</v>
      </c>
      <c r="B16" s="83"/>
      <c r="C16" s="90">
        <f>' 2. Calendrier'!I40</f>
        <v>23</v>
      </c>
      <c r="D16" s="70" t="s">
        <v>197</v>
      </c>
    </row>
    <row r="18" spans="1:7" x14ac:dyDescent="0.25">
      <c r="A18" s="89" t="s">
        <v>127</v>
      </c>
      <c r="B18" s="81"/>
      <c r="C18" s="82">
        <f>C5/C16/C14</f>
        <v>220.93167701863354</v>
      </c>
      <c r="D18" s="81" t="s">
        <v>15</v>
      </c>
    </row>
    <row r="19" spans="1:7" x14ac:dyDescent="0.25">
      <c r="A19" s="57"/>
      <c r="C19" s="56"/>
    </row>
    <row r="20" spans="1:7" ht="18" x14ac:dyDescent="0.25">
      <c r="A20" s="12" t="s">
        <v>154</v>
      </c>
      <c r="C20" s="56"/>
    </row>
    <row r="21" spans="1:7" x14ac:dyDescent="0.25">
      <c r="A21" s="57"/>
      <c r="C21" s="56"/>
    </row>
    <row r="22" spans="1:7" x14ac:dyDescent="0.25">
      <c r="A22" s="61"/>
      <c r="B22" s="63" t="s">
        <v>161</v>
      </c>
      <c r="C22" s="64" t="s">
        <v>158</v>
      </c>
      <c r="D22" s="63" t="s">
        <v>164</v>
      </c>
      <c r="E22" s="63" t="s">
        <v>165</v>
      </c>
      <c r="F22" s="63" t="s">
        <v>166</v>
      </c>
      <c r="G22" s="63" t="s">
        <v>167</v>
      </c>
    </row>
    <row r="23" spans="1:7" x14ac:dyDescent="0.25">
      <c r="A23" s="61"/>
      <c r="B23" s="63"/>
      <c r="C23" s="64"/>
      <c r="D23" s="63" t="s">
        <v>14</v>
      </c>
      <c r="E23" s="63" t="s">
        <v>53</v>
      </c>
      <c r="F23" s="63"/>
      <c r="G23" s="63"/>
    </row>
    <row r="24" spans="1:7" x14ac:dyDescent="0.25">
      <c r="A24" s="63" t="s">
        <v>155</v>
      </c>
      <c r="B24" s="24" t="s">
        <v>162</v>
      </c>
      <c r="C24" s="62" t="s">
        <v>163</v>
      </c>
      <c r="D24" s="24">
        <v>32730</v>
      </c>
      <c r="E24" s="24">
        <v>370</v>
      </c>
      <c r="F24" s="24" t="s">
        <v>168</v>
      </c>
      <c r="G24" s="24" t="s">
        <v>169</v>
      </c>
    </row>
    <row r="25" spans="1:7" x14ac:dyDescent="0.25">
      <c r="A25" s="63" t="s">
        <v>156</v>
      </c>
      <c r="B25" s="24" t="s">
        <v>162</v>
      </c>
      <c r="C25" s="62" t="s">
        <v>163</v>
      </c>
      <c r="D25" s="24">
        <v>1840</v>
      </c>
      <c r="E25" s="24">
        <v>330</v>
      </c>
      <c r="F25" s="24" t="s">
        <v>72</v>
      </c>
      <c r="G25" s="24" t="s">
        <v>169</v>
      </c>
    </row>
    <row r="26" spans="1:7" x14ac:dyDescent="0.25">
      <c r="A26" s="63" t="s">
        <v>157</v>
      </c>
      <c r="B26" s="24" t="s">
        <v>162</v>
      </c>
      <c r="C26" s="62" t="s">
        <v>163</v>
      </c>
      <c r="D26" s="24">
        <v>1000</v>
      </c>
      <c r="E26" s="24">
        <v>375</v>
      </c>
      <c r="F26" s="24" t="s">
        <v>168</v>
      </c>
      <c r="G26" s="24" t="s">
        <v>170</v>
      </c>
    </row>
    <row r="28" spans="1:7" ht="18" x14ac:dyDescent="0.25">
      <c r="A28" s="12" t="s">
        <v>140</v>
      </c>
    </row>
    <row r="59" spans="1:8" ht="18" x14ac:dyDescent="0.25">
      <c r="A59" s="12" t="s">
        <v>198</v>
      </c>
    </row>
    <row r="60" spans="1:8" x14ac:dyDescent="0.25">
      <c r="A60" s="150" t="s">
        <v>189</v>
      </c>
      <c r="B60" s="150"/>
      <c r="C60" s="150"/>
      <c r="D60" s="150"/>
      <c r="E60" s="150"/>
      <c r="F60" s="150"/>
      <c r="G60" s="150"/>
      <c r="H60" s="150"/>
    </row>
    <row r="61" spans="1:8" ht="44.25" customHeight="1" x14ac:dyDescent="0.25">
      <c r="A61" s="153" t="s">
        <v>211</v>
      </c>
      <c r="B61" s="153"/>
      <c r="C61" s="153"/>
      <c r="D61" s="153"/>
      <c r="E61" s="153"/>
      <c r="F61" s="153"/>
      <c r="G61" s="153"/>
      <c r="H61" s="153"/>
    </row>
    <row r="62" spans="1:8" x14ac:dyDescent="0.25">
      <c r="A62" s="153" t="s">
        <v>186</v>
      </c>
      <c r="B62" s="153"/>
      <c r="C62" s="153"/>
      <c r="D62" s="153"/>
      <c r="E62" s="153"/>
      <c r="F62" s="153"/>
      <c r="G62" s="153"/>
      <c r="H62" s="153"/>
    </row>
    <row r="63" spans="1:8" x14ac:dyDescent="0.25">
      <c r="A63" s="150" t="s">
        <v>187</v>
      </c>
      <c r="B63" s="150"/>
      <c r="C63" s="150"/>
      <c r="D63" s="150"/>
      <c r="E63" s="150"/>
      <c r="F63" s="150"/>
      <c r="G63" s="150"/>
      <c r="H63" s="150"/>
    </row>
    <row r="64" spans="1:8" x14ac:dyDescent="0.25">
      <c r="A64" s="150" t="s">
        <v>188</v>
      </c>
      <c r="B64" s="150"/>
      <c r="C64" s="150"/>
      <c r="D64" s="150"/>
      <c r="E64" s="150"/>
      <c r="F64" s="150"/>
      <c r="G64" s="150"/>
      <c r="H64" s="150"/>
    </row>
  </sheetData>
  <mergeCells count="6">
    <mergeCell ref="A64:H64"/>
    <mergeCell ref="A1:H1"/>
    <mergeCell ref="A60:H60"/>
    <mergeCell ref="A61:H61"/>
    <mergeCell ref="A62:H62"/>
    <mergeCell ref="A63:H6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0"/>
  <sheetViews>
    <sheetView workbookViewId="0">
      <selection activeCell="A21" sqref="A21"/>
    </sheetView>
  </sheetViews>
  <sheetFormatPr baseColWidth="10" defaultRowHeight="15" x14ac:dyDescent="0.25"/>
  <cols>
    <col min="1" max="1" width="57.5703125" customWidth="1"/>
  </cols>
  <sheetData>
    <row r="1" spans="1:3" ht="18" x14ac:dyDescent="0.25">
      <c r="A1" s="12" t="s">
        <v>17</v>
      </c>
    </row>
    <row r="2" spans="1:3" ht="18" x14ac:dyDescent="0.25">
      <c r="A2" s="12" t="s">
        <v>80</v>
      </c>
    </row>
    <row r="3" spans="1:3" ht="15.75" thickBot="1" x14ac:dyDescent="0.3"/>
    <row r="4" spans="1:3" x14ac:dyDescent="0.25">
      <c r="A4" s="25" t="s">
        <v>81</v>
      </c>
      <c r="B4" s="26">
        <v>7</v>
      </c>
      <c r="C4" s="27" t="s">
        <v>88</v>
      </c>
    </row>
    <row r="5" spans="1:3" x14ac:dyDescent="0.25">
      <c r="A5" s="28" t="s">
        <v>82</v>
      </c>
      <c r="B5" s="24">
        <v>14.5</v>
      </c>
      <c r="C5" s="29" t="s">
        <v>53</v>
      </c>
    </row>
    <row r="6" spans="1:3" x14ac:dyDescent="0.25">
      <c r="A6" s="28" t="s">
        <v>83</v>
      </c>
      <c r="B6" s="24">
        <v>2</v>
      </c>
      <c r="C6" s="29" t="s">
        <v>89</v>
      </c>
    </row>
    <row r="7" spans="1:3" x14ac:dyDescent="0.25">
      <c r="A7" s="28" t="s">
        <v>84</v>
      </c>
      <c r="B7" s="24">
        <v>3.25</v>
      </c>
      <c r="C7" s="29" t="s">
        <v>90</v>
      </c>
    </row>
    <row r="8" spans="1:3" x14ac:dyDescent="0.25">
      <c r="A8" s="28" t="s">
        <v>85</v>
      </c>
      <c r="B8" s="24">
        <v>0.25</v>
      </c>
      <c r="C8" s="29" t="s">
        <v>53</v>
      </c>
    </row>
    <row r="9" spans="1:3" x14ac:dyDescent="0.25">
      <c r="A9" s="28" t="s">
        <v>86</v>
      </c>
      <c r="B9" s="24">
        <v>90</v>
      </c>
      <c r="C9" s="29" t="s">
        <v>91</v>
      </c>
    </row>
    <row r="10" spans="1:3" ht="16.5" customHeight="1" thickBot="1" x14ac:dyDescent="0.3">
      <c r="A10" s="30" t="s">
        <v>87</v>
      </c>
      <c r="B10" s="31">
        <v>0.1</v>
      </c>
      <c r="C10" s="32" t="s">
        <v>92</v>
      </c>
    </row>
  </sheetData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workbookViewId="0">
      <selection activeCell="H21" sqref="H21"/>
    </sheetView>
  </sheetViews>
  <sheetFormatPr baseColWidth="10" defaultRowHeight="15" x14ac:dyDescent="0.25"/>
  <sheetData>
    <row r="1" spans="1:8" ht="19.5" thickBot="1" x14ac:dyDescent="0.35">
      <c r="A1" s="151" t="s">
        <v>105</v>
      </c>
      <c r="B1" s="152"/>
      <c r="C1" s="152"/>
      <c r="D1" s="152"/>
      <c r="E1" s="152"/>
      <c r="F1" s="152"/>
      <c r="G1" s="152"/>
      <c r="H1" s="152"/>
    </row>
    <row r="4" spans="1:8" ht="18.75" x14ac:dyDescent="0.3">
      <c r="A4" s="154">
        <v>44287</v>
      </c>
      <c r="B4" s="155"/>
      <c r="C4" s="156"/>
      <c r="D4" s="38"/>
      <c r="E4" s="154">
        <v>44317</v>
      </c>
      <c r="F4" s="155"/>
      <c r="G4" s="156"/>
      <c r="H4" s="38"/>
    </row>
    <row r="5" spans="1:8" x14ac:dyDescent="0.25">
      <c r="A5" s="39"/>
      <c r="B5" s="39"/>
      <c r="C5" s="39" t="s">
        <v>104</v>
      </c>
      <c r="D5" s="38"/>
      <c r="E5" s="39"/>
      <c r="F5" s="39"/>
      <c r="G5" s="39" t="s">
        <v>104</v>
      </c>
      <c r="H5" s="38"/>
    </row>
    <row r="6" spans="1:8" x14ac:dyDescent="0.25">
      <c r="A6" s="40" t="s">
        <v>97</v>
      </c>
      <c r="B6" s="40">
        <v>1</v>
      </c>
      <c r="C6" s="40"/>
      <c r="D6" s="38"/>
      <c r="E6" s="41" t="s">
        <v>99</v>
      </c>
      <c r="F6" s="41">
        <v>1</v>
      </c>
      <c r="G6" s="41"/>
      <c r="H6" s="38"/>
    </row>
    <row r="7" spans="1:8" x14ac:dyDescent="0.25">
      <c r="A7" s="40" t="s">
        <v>98</v>
      </c>
      <c r="B7" s="40">
        <v>2</v>
      </c>
      <c r="C7" s="40"/>
      <c r="D7" s="38"/>
      <c r="E7" s="41" t="s">
        <v>100</v>
      </c>
      <c r="F7" s="41">
        <v>2</v>
      </c>
      <c r="G7" s="41"/>
      <c r="H7" s="38"/>
    </row>
    <row r="8" spans="1:8" x14ac:dyDescent="0.25">
      <c r="A8" s="41" t="s">
        <v>99</v>
      </c>
      <c r="B8" s="41">
        <v>3</v>
      </c>
      <c r="C8" s="41"/>
      <c r="D8" s="38"/>
      <c r="E8" s="40" t="s">
        <v>101</v>
      </c>
      <c r="F8" s="40">
        <v>3</v>
      </c>
      <c r="G8" s="40">
        <v>1</v>
      </c>
      <c r="H8" s="38"/>
    </row>
    <row r="9" spans="1:8" x14ac:dyDescent="0.25">
      <c r="A9" s="41" t="s">
        <v>100</v>
      </c>
      <c r="B9" s="41">
        <v>4</v>
      </c>
      <c r="C9" s="41"/>
      <c r="D9" s="38"/>
      <c r="E9" s="40" t="s">
        <v>102</v>
      </c>
      <c r="F9" s="40">
        <v>4</v>
      </c>
      <c r="G9" s="40">
        <v>1</v>
      </c>
      <c r="H9" s="38"/>
    </row>
    <row r="10" spans="1:8" x14ac:dyDescent="0.25">
      <c r="A10" s="41" t="s">
        <v>106</v>
      </c>
      <c r="B10" s="41">
        <v>5</v>
      </c>
      <c r="C10" s="41"/>
      <c r="D10" s="38"/>
      <c r="E10" s="40" t="s">
        <v>103</v>
      </c>
      <c r="F10" s="40">
        <v>5</v>
      </c>
      <c r="G10" s="40">
        <v>1</v>
      </c>
      <c r="H10" s="38"/>
    </row>
    <row r="11" spans="1:8" x14ac:dyDescent="0.25">
      <c r="A11" s="40" t="s">
        <v>102</v>
      </c>
      <c r="B11" s="40">
        <v>6</v>
      </c>
      <c r="C11" s="40"/>
      <c r="D11" s="38"/>
      <c r="E11" s="40" t="s">
        <v>97</v>
      </c>
      <c r="F11" s="40">
        <v>6</v>
      </c>
      <c r="G11" s="40">
        <v>1</v>
      </c>
      <c r="H11" s="38"/>
    </row>
    <row r="12" spans="1:8" x14ac:dyDescent="0.25">
      <c r="A12" s="40" t="s">
        <v>103</v>
      </c>
      <c r="B12" s="40">
        <v>7</v>
      </c>
      <c r="C12" s="40"/>
      <c r="D12" s="38"/>
      <c r="E12" s="40" t="s">
        <v>98</v>
      </c>
      <c r="F12" s="40">
        <v>7</v>
      </c>
      <c r="G12" s="40">
        <v>1</v>
      </c>
      <c r="H12" s="38"/>
    </row>
    <row r="13" spans="1:8" x14ac:dyDescent="0.25">
      <c r="A13" s="40" t="s">
        <v>97</v>
      </c>
      <c r="B13" s="40">
        <v>8</v>
      </c>
      <c r="C13" s="40"/>
      <c r="D13" s="38"/>
      <c r="E13" s="41" t="s">
        <v>99</v>
      </c>
      <c r="F13" s="41">
        <v>8</v>
      </c>
      <c r="G13" s="41"/>
      <c r="H13" s="38"/>
    </row>
    <row r="14" spans="1:8" x14ac:dyDescent="0.25">
      <c r="A14" s="40" t="s">
        <v>98</v>
      </c>
      <c r="B14" s="40">
        <v>9</v>
      </c>
      <c r="C14" s="40"/>
      <c r="D14" s="38"/>
      <c r="E14" s="41" t="s">
        <v>100</v>
      </c>
      <c r="F14" s="41">
        <v>9</v>
      </c>
      <c r="G14" s="41"/>
      <c r="H14" s="38"/>
    </row>
    <row r="15" spans="1:8" x14ac:dyDescent="0.25">
      <c r="A15" s="41" t="s">
        <v>99</v>
      </c>
      <c r="B15" s="41">
        <v>10</v>
      </c>
      <c r="C15" s="41"/>
      <c r="D15" s="38"/>
      <c r="E15" s="40" t="s">
        <v>101</v>
      </c>
      <c r="F15" s="40">
        <v>10</v>
      </c>
      <c r="G15" s="40">
        <v>1</v>
      </c>
      <c r="H15" s="38"/>
    </row>
    <row r="16" spans="1:8" x14ac:dyDescent="0.25">
      <c r="A16" s="41" t="s">
        <v>100</v>
      </c>
      <c r="B16" s="41">
        <v>11</v>
      </c>
      <c r="C16" s="41"/>
      <c r="D16" s="38"/>
      <c r="E16" s="40" t="s">
        <v>102</v>
      </c>
      <c r="F16" s="40">
        <v>11</v>
      </c>
      <c r="G16" s="40">
        <v>1</v>
      </c>
      <c r="H16" s="38"/>
    </row>
    <row r="17" spans="1:8" x14ac:dyDescent="0.25">
      <c r="A17" s="40" t="s">
        <v>101</v>
      </c>
      <c r="B17" s="40">
        <v>12</v>
      </c>
      <c r="C17" s="40"/>
      <c r="D17" s="38"/>
      <c r="E17" s="40" t="s">
        <v>103</v>
      </c>
      <c r="F17" s="40">
        <v>12</v>
      </c>
      <c r="G17" s="40">
        <v>1</v>
      </c>
      <c r="H17" s="38"/>
    </row>
    <row r="18" spans="1:8" x14ac:dyDescent="0.25">
      <c r="A18" s="40" t="s">
        <v>102</v>
      </c>
      <c r="B18" s="40">
        <v>13</v>
      </c>
      <c r="C18" s="40"/>
      <c r="D18" s="38"/>
      <c r="E18" s="42" t="s">
        <v>107</v>
      </c>
      <c r="F18" s="41">
        <v>13</v>
      </c>
      <c r="G18" s="41"/>
      <c r="H18" s="38"/>
    </row>
    <row r="19" spans="1:8" x14ac:dyDescent="0.25">
      <c r="A19" s="40" t="s">
        <v>103</v>
      </c>
      <c r="B19" s="40">
        <v>14</v>
      </c>
      <c r="C19" s="40"/>
      <c r="D19" s="38"/>
      <c r="E19" s="43" t="s">
        <v>98</v>
      </c>
      <c r="F19" s="40">
        <v>14</v>
      </c>
      <c r="G19" s="40">
        <v>1</v>
      </c>
      <c r="H19" s="38"/>
    </row>
    <row r="20" spans="1:8" x14ac:dyDescent="0.25">
      <c r="A20" s="40" t="s">
        <v>97</v>
      </c>
      <c r="B20" s="40">
        <v>15</v>
      </c>
      <c r="C20" s="40"/>
      <c r="D20" s="38"/>
      <c r="E20" s="42" t="s">
        <v>99</v>
      </c>
      <c r="F20" s="41">
        <v>15</v>
      </c>
      <c r="G20" s="41"/>
      <c r="H20" s="38"/>
    </row>
    <row r="21" spans="1:8" x14ac:dyDescent="0.25">
      <c r="A21" s="40" t="s">
        <v>98</v>
      </c>
      <c r="B21" s="40">
        <v>16</v>
      </c>
      <c r="C21" s="40"/>
      <c r="D21" s="38"/>
      <c r="E21" s="42" t="s">
        <v>100</v>
      </c>
      <c r="F21" s="41">
        <v>16</v>
      </c>
      <c r="G21" s="41"/>
      <c r="H21" s="38"/>
    </row>
    <row r="22" spans="1:8" x14ac:dyDescent="0.25">
      <c r="A22" s="41" t="s">
        <v>99</v>
      </c>
      <c r="B22" s="41">
        <v>17</v>
      </c>
      <c r="C22" s="41"/>
      <c r="D22" s="38"/>
      <c r="E22" s="43" t="s">
        <v>101</v>
      </c>
      <c r="F22" s="40">
        <v>17</v>
      </c>
      <c r="G22" s="40">
        <v>1</v>
      </c>
      <c r="H22" s="38"/>
    </row>
    <row r="23" spans="1:8" ht="15.75" thickBot="1" x14ac:dyDescent="0.3">
      <c r="A23" s="44" t="s">
        <v>100</v>
      </c>
      <c r="B23" s="44">
        <v>18</v>
      </c>
      <c r="C23" s="44"/>
      <c r="D23" s="38"/>
      <c r="E23" s="43" t="s">
        <v>102</v>
      </c>
      <c r="F23" s="40">
        <v>18</v>
      </c>
      <c r="G23" s="40">
        <v>1</v>
      </c>
      <c r="H23" s="38"/>
    </row>
    <row r="24" spans="1:8" ht="15.75" thickBot="1" x14ac:dyDescent="0.3">
      <c r="A24" s="49" t="s">
        <v>101</v>
      </c>
      <c r="B24" s="50">
        <v>19</v>
      </c>
      <c r="C24" s="51">
        <v>1</v>
      </c>
      <c r="D24" s="38"/>
      <c r="E24" s="43" t="s">
        <v>103</v>
      </c>
      <c r="F24" s="40">
        <v>19</v>
      </c>
      <c r="G24" s="40">
        <v>1</v>
      </c>
      <c r="H24" s="38"/>
    </row>
    <row r="25" spans="1:8" x14ac:dyDescent="0.25">
      <c r="A25" s="45" t="s">
        <v>102</v>
      </c>
      <c r="B25" s="45">
        <v>20</v>
      </c>
      <c r="C25" s="45">
        <v>1</v>
      </c>
      <c r="D25" s="38"/>
      <c r="E25" s="43" t="s">
        <v>97</v>
      </c>
      <c r="F25" s="40">
        <v>20</v>
      </c>
      <c r="G25" s="40">
        <v>1</v>
      </c>
      <c r="H25" s="38"/>
    </row>
    <row r="26" spans="1:8" x14ac:dyDescent="0.25">
      <c r="A26" s="40" t="s">
        <v>103</v>
      </c>
      <c r="B26" s="40">
        <v>21</v>
      </c>
      <c r="C26" s="40">
        <v>1</v>
      </c>
      <c r="D26" s="38"/>
      <c r="E26" s="43" t="s">
        <v>98</v>
      </c>
      <c r="F26" s="40">
        <v>21</v>
      </c>
      <c r="G26" s="40">
        <v>1</v>
      </c>
      <c r="H26" s="38"/>
    </row>
    <row r="27" spans="1:8" x14ac:dyDescent="0.25">
      <c r="A27" s="40" t="s">
        <v>97</v>
      </c>
      <c r="B27" s="40">
        <v>22</v>
      </c>
      <c r="C27" s="40">
        <v>1</v>
      </c>
      <c r="D27" s="38"/>
      <c r="E27" s="42" t="s">
        <v>99</v>
      </c>
      <c r="F27" s="41">
        <v>22</v>
      </c>
      <c r="G27" s="41"/>
      <c r="H27" s="38"/>
    </row>
    <row r="28" spans="1:8" x14ac:dyDescent="0.25">
      <c r="A28" s="40" t="s">
        <v>98</v>
      </c>
      <c r="B28" s="40">
        <v>23</v>
      </c>
      <c r="C28" s="40">
        <v>1</v>
      </c>
      <c r="D28" s="38"/>
      <c r="E28" s="42" t="s">
        <v>100</v>
      </c>
      <c r="F28" s="41">
        <v>23</v>
      </c>
      <c r="G28" s="41"/>
      <c r="H28" s="38"/>
    </row>
    <row r="29" spans="1:8" x14ac:dyDescent="0.25">
      <c r="A29" s="41" t="s">
        <v>99</v>
      </c>
      <c r="B29" s="41">
        <v>24</v>
      </c>
      <c r="C29" s="41"/>
      <c r="D29" s="38"/>
      <c r="E29" s="42" t="s">
        <v>108</v>
      </c>
      <c r="F29" s="41">
        <v>24</v>
      </c>
      <c r="G29" s="41"/>
      <c r="H29" s="38"/>
    </row>
    <row r="30" spans="1:8" x14ac:dyDescent="0.25">
      <c r="A30" s="41" t="s">
        <v>100</v>
      </c>
      <c r="B30" s="41">
        <v>25</v>
      </c>
      <c r="C30" s="41"/>
      <c r="D30" s="38"/>
      <c r="E30" s="40" t="s">
        <v>102</v>
      </c>
      <c r="F30" s="40">
        <v>25</v>
      </c>
      <c r="G30" s="40">
        <v>1</v>
      </c>
      <c r="H30" s="38"/>
    </row>
    <row r="31" spans="1:8" x14ac:dyDescent="0.25">
      <c r="A31" s="40" t="s">
        <v>101</v>
      </c>
      <c r="B31" s="40">
        <v>26</v>
      </c>
      <c r="C31" s="40">
        <v>1</v>
      </c>
      <c r="D31" s="38"/>
      <c r="E31" s="40" t="s">
        <v>103</v>
      </c>
      <c r="F31" s="40">
        <v>26</v>
      </c>
      <c r="G31" s="40">
        <v>1</v>
      </c>
      <c r="H31" s="38"/>
    </row>
    <row r="32" spans="1:8" ht="15.75" thickBot="1" x14ac:dyDescent="0.3">
      <c r="A32" s="40" t="s">
        <v>102</v>
      </c>
      <c r="B32" s="40">
        <v>27</v>
      </c>
      <c r="C32" s="40">
        <v>1</v>
      </c>
      <c r="D32" s="38"/>
      <c r="E32" s="46" t="s">
        <v>97</v>
      </c>
      <c r="F32" s="46">
        <v>27</v>
      </c>
      <c r="G32" s="46">
        <v>1</v>
      </c>
      <c r="H32" s="38"/>
    </row>
    <row r="33" spans="1:9" ht="15.75" thickBot="1" x14ac:dyDescent="0.3">
      <c r="A33" s="40" t="s">
        <v>103</v>
      </c>
      <c r="B33" s="40">
        <v>28</v>
      </c>
      <c r="C33" s="40">
        <v>1</v>
      </c>
      <c r="D33" s="38"/>
      <c r="E33" s="52" t="s">
        <v>98</v>
      </c>
      <c r="F33" s="53">
        <v>28</v>
      </c>
      <c r="G33" s="54">
        <v>1</v>
      </c>
      <c r="H33" s="38"/>
    </row>
    <row r="34" spans="1:9" x14ac:dyDescent="0.25">
      <c r="A34" s="40" t="s">
        <v>97</v>
      </c>
      <c r="B34" s="40">
        <v>29</v>
      </c>
      <c r="C34" s="40">
        <v>1</v>
      </c>
      <c r="D34" s="38"/>
      <c r="E34" s="47" t="s">
        <v>99</v>
      </c>
      <c r="F34" s="47">
        <v>29</v>
      </c>
      <c r="G34" s="47"/>
      <c r="H34" s="38"/>
    </row>
    <row r="35" spans="1:9" x14ac:dyDescent="0.25">
      <c r="A35" s="40" t="s">
        <v>98</v>
      </c>
      <c r="B35" s="40">
        <v>30</v>
      </c>
      <c r="C35" s="40">
        <v>1</v>
      </c>
      <c r="D35" s="38"/>
      <c r="E35" s="41" t="s">
        <v>100</v>
      </c>
      <c r="F35" s="41">
        <v>30</v>
      </c>
      <c r="G35" s="41"/>
      <c r="H35" s="38"/>
    </row>
    <row r="36" spans="1:9" x14ac:dyDescent="0.25">
      <c r="A36" s="38"/>
      <c r="B36" s="38"/>
      <c r="C36" s="38"/>
      <c r="D36" s="38"/>
      <c r="E36" s="40" t="s">
        <v>101</v>
      </c>
      <c r="F36" s="40">
        <v>31</v>
      </c>
      <c r="G36" s="40"/>
      <c r="H36" s="38"/>
    </row>
    <row r="37" spans="1:9" ht="15.75" thickBot="1" x14ac:dyDescent="0.3">
      <c r="I37" s="37" t="s">
        <v>129</v>
      </c>
    </row>
    <row r="38" spans="1:9" ht="15.75" thickBot="1" x14ac:dyDescent="0.3">
      <c r="A38" t="s">
        <v>109</v>
      </c>
      <c r="C38" s="48">
        <f>SUM(C24:C35)</f>
        <v>10</v>
      </c>
      <c r="E38" t="s">
        <v>109</v>
      </c>
      <c r="G38" s="48">
        <f>SUM(G6:G36)</f>
        <v>18</v>
      </c>
      <c r="I38" s="55">
        <f t="shared" ref="I38:I39" si="0">C38+G38</f>
        <v>28</v>
      </c>
    </row>
    <row r="39" spans="1:9" ht="15.75" thickBot="1" x14ac:dyDescent="0.3">
      <c r="A39" t="s">
        <v>110</v>
      </c>
      <c r="C39" s="48">
        <v>1</v>
      </c>
      <c r="E39" t="s">
        <v>110</v>
      </c>
      <c r="G39" s="48">
        <v>4</v>
      </c>
      <c r="I39" s="55">
        <f t="shared" si="0"/>
        <v>5</v>
      </c>
    </row>
    <row r="40" spans="1:9" ht="15.75" thickBot="1" x14ac:dyDescent="0.3">
      <c r="A40" t="s">
        <v>111</v>
      </c>
      <c r="C40" s="48">
        <f>C38-C39</f>
        <v>9</v>
      </c>
      <c r="E40" t="s">
        <v>111</v>
      </c>
      <c r="G40" s="48">
        <f>G38-G39</f>
        <v>14</v>
      </c>
      <c r="I40" s="55">
        <f>C40+G40</f>
        <v>23</v>
      </c>
    </row>
  </sheetData>
  <mergeCells count="3">
    <mergeCell ref="A4:C4"/>
    <mergeCell ref="E4:G4"/>
    <mergeCell ref="A1:H1"/>
  </mergeCells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3"/>
  <sheetViews>
    <sheetView workbookViewId="0">
      <selection activeCell="I16" sqref="I16"/>
    </sheetView>
  </sheetViews>
  <sheetFormatPr baseColWidth="10" defaultRowHeight="15" x14ac:dyDescent="0.25"/>
  <cols>
    <col min="1" max="1" width="25.42578125" customWidth="1"/>
    <col min="2" max="7" width="15.7109375" customWidth="1"/>
  </cols>
  <sheetData>
    <row r="1" spans="1:7" ht="18" x14ac:dyDescent="0.25">
      <c r="A1" s="12" t="s">
        <v>17</v>
      </c>
    </row>
    <row r="2" spans="1:7" ht="18" x14ac:dyDescent="0.25">
      <c r="A2" s="12" t="s">
        <v>16</v>
      </c>
    </row>
    <row r="3" spans="1:7" ht="15.75" thickBot="1" x14ac:dyDescent="0.3"/>
    <row r="4" spans="1:7" ht="45.75" thickBot="1" x14ac:dyDescent="0.3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18</v>
      </c>
      <c r="G4" s="2" t="s">
        <v>5</v>
      </c>
    </row>
    <row r="5" spans="1:7" ht="15.75" thickBot="1" x14ac:dyDescent="0.3">
      <c r="A5" s="7"/>
      <c r="B5" s="8" t="s">
        <v>11</v>
      </c>
      <c r="C5" s="8" t="s">
        <v>12</v>
      </c>
      <c r="D5" s="8" t="s">
        <v>13</v>
      </c>
      <c r="E5" s="8" t="s">
        <v>14</v>
      </c>
      <c r="F5" s="8" t="s">
        <v>14</v>
      </c>
      <c r="G5" s="8" t="s">
        <v>15</v>
      </c>
    </row>
    <row r="6" spans="1:7" ht="15.75" thickBot="1" x14ac:dyDescent="0.3">
      <c r="A6" s="3" t="s">
        <v>6</v>
      </c>
      <c r="B6" s="4">
        <v>0.25</v>
      </c>
      <c r="C6" s="5">
        <v>1050</v>
      </c>
      <c r="D6" s="4">
        <v>227.27</v>
      </c>
      <c r="E6" s="6">
        <v>1.7</v>
      </c>
      <c r="F6" s="6">
        <v>1.2</v>
      </c>
      <c r="G6" s="4">
        <v>320</v>
      </c>
    </row>
    <row r="7" spans="1:7" ht="15.75" thickBot="1" x14ac:dyDescent="0.3">
      <c r="A7" s="3" t="s">
        <v>7</v>
      </c>
      <c r="B7" s="4">
        <v>0.28000000000000003</v>
      </c>
      <c r="C7" s="5">
        <v>2400</v>
      </c>
      <c r="D7" s="4">
        <v>318.18</v>
      </c>
      <c r="E7" s="6">
        <v>2.5</v>
      </c>
      <c r="F7" s="6">
        <v>1.7</v>
      </c>
      <c r="G7" s="4">
        <v>420</v>
      </c>
    </row>
    <row r="8" spans="1:7" ht="15.75" thickBot="1" x14ac:dyDescent="0.3">
      <c r="A8" s="3" t="s">
        <v>8</v>
      </c>
      <c r="B8" s="4">
        <v>0.31</v>
      </c>
      <c r="C8" s="5">
        <v>2800</v>
      </c>
      <c r="D8" s="4">
        <v>370</v>
      </c>
      <c r="E8" s="6">
        <v>3.5</v>
      </c>
      <c r="F8" s="6">
        <v>2.2000000000000002</v>
      </c>
      <c r="G8" s="4">
        <v>530</v>
      </c>
    </row>
    <row r="9" spans="1:7" ht="15.75" thickBot="1" x14ac:dyDescent="0.3">
      <c r="A9" s="3" t="s">
        <v>9</v>
      </c>
      <c r="B9" s="4">
        <v>0.35</v>
      </c>
      <c r="C9" s="5">
        <v>3200</v>
      </c>
      <c r="D9" s="4">
        <v>410</v>
      </c>
      <c r="E9" s="6">
        <v>4.3</v>
      </c>
      <c r="F9" s="6">
        <v>2.7</v>
      </c>
      <c r="G9" s="4">
        <v>570</v>
      </c>
    </row>
    <row r="10" spans="1:7" ht="15.75" thickBot="1" x14ac:dyDescent="0.3">
      <c r="A10" s="3" t="s">
        <v>10</v>
      </c>
      <c r="B10" s="4">
        <v>0.35</v>
      </c>
      <c r="C10" s="5">
        <v>21000</v>
      </c>
      <c r="D10" s="4">
        <v>454.55</v>
      </c>
      <c r="E10" s="6">
        <v>5</v>
      </c>
      <c r="F10" s="6">
        <v>3.2</v>
      </c>
      <c r="G10" s="4">
        <v>660</v>
      </c>
    </row>
    <row r="12" spans="1:7" x14ac:dyDescent="0.25">
      <c r="A12" s="10" t="s">
        <v>19</v>
      </c>
    </row>
    <row r="13" spans="1:7" ht="15.75" x14ac:dyDescent="0.25">
      <c r="A13" s="10" t="s">
        <v>20</v>
      </c>
    </row>
    <row r="14" spans="1:7" x14ac:dyDescent="0.25">
      <c r="A14" s="10" t="s">
        <v>21</v>
      </c>
    </row>
    <row r="15" spans="1:7" x14ac:dyDescent="0.25">
      <c r="A15" s="10"/>
    </row>
    <row r="17" spans="1:5" ht="18.75" thickBot="1" x14ac:dyDescent="0.3">
      <c r="A17" s="12" t="s">
        <v>64</v>
      </c>
    </row>
    <row r="18" spans="1:5" ht="60.75" thickBot="1" x14ac:dyDescent="0.3">
      <c r="A18" s="1" t="s">
        <v>65</v>
      </c>
      <c r="B18" s="2" t="s">
        <v>79</v>
      </c>
      <c r="C18" s="2" t="s">
        <v>66</v>
      </c>
      <c r="D18" s="2" t="s">
        <v>67</v>
      </c>
      <c r="E18" s="2" t="s">
        <v>68</v>
      </c>
    </row>
    <row r="19" spans="1:5" ht="15.75" thickBot="1" x14ac:dyDescent="0.3">
      <c r="A19" s="7"/>
      <c r="B19" s="8"/>
      <c r="C19" s="8" t="s">
        <v>93</v>
      </c>
      <c r="D19" s="8" t="s">
        <v>94</v>
      </c>
      <c r="E19" s="8" t="s">
        <v>93</v>
      </c>
    </row>
    <row r="20" spans="1:5" ht="15.75" thickBot="1" x14ac:dyDescent="0.3">
      <c r="A20" s="20" t="s">
        <v>69</v>
      </c>
      <c r="B20" s="22" t="s">
        <v>159</v>
      </c>
      <c r="C20" s="14">
        <v>0.9</v>
      </c>
      <c r="D20" s="14">
        <v>1.9</v>
      </c>
      <c r="E20" s="14">
        <v>1.25</v>
      </c>
    </row>
    <row r="21" spans="1:5" ht="16.5" customHeight="1" thickBot="1" x14ac:dyDescent="0.3">
      <c r="A21" s="20" t="s">
        <v>96</v>
      </c>
      <c r="B21" s="20" t="s">
        <v>72</v>
      </c>
      <c r="C21" s="14">
        <v>1</v>
      </c>
      <c r="D21" s="14">
        <v>1.8</v>
      </c>
      <c r="E21" s="14">
        <v>1.1000000000000001</v>
      </c>
    </row>
    <row r="22" spans="1:5" ht="15.75" customHeight="1" thickBot="1" x14ac:dyDescent="0.3">
      <c r="A22" s="20" t="s">
        <v>73</v>
      </c>
      <c r="B22" s="20" t="s">
        <v>160</v>
      </c>
      <c r="C22" s="14">
        <v>1.1000000000000001</v>
      </c>
      <c r="D22" s="14">
        <v>2</v>
      </c>
      <c r="E22" s="14">
        <v>1.22</v>
      </c>
    </row>
    <row r="23" spans="1:5" ht="15.75" thickBot="1" x14ac:dyDescent="0.3">
      <c r="A23" s="20" t="s">
        <v>75</v>
      </c>
      <c r="B23" s="20" t="s">
        <v>76</v>
      </c>
      <c r="C23" s="14">
        <v>0.7</v>
      </c>
      <c r="D23" s="14">
        <v>2.4</v>
      </c>
      <c r="E23" s="14">
        <v>1.3</v>
      </c>
    </row>
    <row r="24" spans="1:5" ht="15.75" thickBot="1" x14ac:dyDescent="0.3">
      <c r="A24" s="20" t="s">
        <v>77</v>
      </c>
      <c r="B24" s="20" t="s">
        <v>78</v>
      </c>
      <c r="C24" s="14">
        <v>0</v>
      </c>
      <c r="D24" s="14">
        <v>0</v>
      </c>
      <c r="E24" s="14">
        <v>0</v>
      </c>
    </row>
    <row r="25" spans="1:5" x14ac:dyDescent="0.25">
      <c r="A25" s="34"/>
      <c r="B25" s="34"/>
      <c r="C25" s="35"/>
      <c r="D25" s="35"/>
      <c r="E25" s="35"/>
    </row>
    <row r="26" spans="1:5" ht="15.75" customHeight="1" x14ac:dyDescent="0.25">
      <c r="A26" s="21"/>
      <c r="B26" s="21"/>
      <c r="C26" s="21"/>
      <c r="D26" s="33"/>
    </row>
    <row r="27" spans="1:5" ht="18" x14ac:dyDescent="0.25">
      <c r="A27" s="12" t="s">
        <v>142</v>
      </c>
      <c r="E27" s="23"/>
    </row>
    <row r="28" spans="1:5" ht="18" x14ac:dyDescent="0.25">
      <c r="A28" s="12"/>
      <c r="E28" s="23"/>
    </row>
    <row r="29" spans="1:5" ht="15.75" customHeight="1" x14ac:dyDescent="0.25">
      <c r="A29" s="157" t="s">
        <v>95</v>
      </c>
      <c r="B29" s="157"/>
      <c r="C29" s="157"/>
      <c r="D29" s="99">
        <v>0.75</v>
      </c>
    </row>
    <row r="30" spans="1:5" ht="15.75" customHeight="1" x14ac:dyDescent="0.25">
      <c r="A30" s="36"/>
      <c r="B30" s="36"/>
      <c r="C30" s="36"/>
      <c r="D30" s="33"/>
    </row>
    <row r="31" spans="1:5" x14ac:dyDescent="0.25">
      <c r="A31" s="72" t="s">
        <v>132</v>
      </c>
      <c r="B31" s="73" t="s">
        <v>139</v>
      </c>
      <c r="C31" s="73" t="s">
        <v>141</v>
      </c>
    </row>
    <row r="32" spans="1:5" x14ac:dyDescent="0.25">
      <c r="A32" s="58" t="s">
        <v>131</v>
      </c>
      <c r="B32" s="59" t="str">
        <f>B20</f>
        <v>A3</v>
      </c>
      <c r="C32" s="59" t="str">
        <f>B20</f>
        <v>A3</v>
      </c>
    </row>
    <row r="33" spans="1:7" x14ac:dyDescent="0.25">
      <c r="A33" s="58" t="s">
        <v>133</v>
      </c>
      <c r="B33" s="59">
        <f>E7</f>
        <v>2.5</v>
      </c>
      <c r="C33" s="59">
        <f>E6</f>
        <v>1.7</v>
      </c>
    </row>
    <row r="34" spans="1:7" x14ac:dyDescent="0.25">
      <c r="A34" s="58" t="s">
        <v>134</v>
      </c>
      <c r="B34" s="59">
        <f>B7</f>
        <v>0.28000000000000003</v>
      </c>
      <c r="C34" s="59">
        <f>B6</f>
        <v>0.25</v>
      </c>
    </row>
    <row r="35" spans="1:7" x14ac:dyDescent="0.25">
      <c r="A35" s="58" t="s">
        <v>135</v>
      </c>
      <c r="B35" s="59">
        <f>C20</f>
        <v>0.9</v>
      </c>
      <c r="C35" s="59">
        <f>B35</f>
        <v>0.9</v>
      </c>
    </row>
    <row r="36" spans="1:7" x14ac:dyDescent="0.25">
      <c r="A36" s="58" t="s">
        <v>136</v>
      </c>
      <c r="B36" s="59">
        <f>E20</f>
        <v>1.25</v>
      </c>
      <c r="C36" s="59">
        <f>B36</f>
        <v>1.25</v>
      </c>
    </row>
    <row r="37" spans="1:7" x14ac:dyDescent="0.25">
      <c r="A37" s="58" t="s">
        <v>137</v>
      </c>
      <c r="B37" s="60">
        <f>$D29*(B33*B35/B36)*(60/B34)</f>
        <v>289.28571428571428</v>
      </c>
      <c r="C37" s="60">
        <f>$D29*(C33*C35/C36)*(60/C34)</f>
        <v>220.32</v>
      </c>
    </row>
    <row r="38" spans="1:7" x14ac:dyDescent="0.25">
      <c r="A38" s="58" t="s">
        <v>138</v>
      </c>
      <c r="B38" s="59">
        <v>1</v>
      </c>
      <c r="C38" s="59">
        <v>1</v>
      </c>
    </row>
    <row r="39" spans="1:7" x14ac:dyDescent="0.25">
      <c r="A39" s="79" t="s">
        <v>137</v>
      </c>
      <c r="B39" s="102">
        <f t="shared" ref="B39:C39" si="0">B38*B37</f>
        <v>289.28571428571428</v>
      </c>
      <c r="C39" s="102">
        <f t="shared" si="0"/>
        <v>220.32</v>
      </c>
    </row>
    <row r="40" spans="1:7" x14ac:dyDescent="0.25">
      <c r="A40" s="65"/>
      <c r="B40" s="85"/>
      <c r="C40" s="85"/>
    </row>
    <row r="41" spans="1:7" ht="18" x14ac:dyDescent="0.25">
      <c r="A41" s="12" t="s">
        <v>196</v>
      </c>
    </row>
    <row r="42" spans="1:7" ht="31.5" customHeight="1" x14ac:dyDescent="0.25">
      <c r="A42" s="158" t="s">
        <v>201</v>
      </c>
      <c r="B42" s="158"/>
      <c r="C42" s="158"/>
      <c r="D42" s="158"/>
      <c r="E42" s="158"/>
      <c r="F42" s="158"/>
      <c r="G42" s="158"/>
    </row>
    <row r="43" spans="1:7" x14ac:dyDescent="0.25">
      <c r="A43" s="65" t="s">
        <v>171</v>
      </c>
      <c r="B43" s="37"/>
      <c r="C43" s="37"/>
      <c r="D43" s="37"/>
      <c r="E43" s="37"/>
      <c r="F43" s="37"/>
      <c r="G43" s="37"/>
    </row>
  </sheetData>
  <mergeCells count="2">
    <mergeCell ref="A29:C29"/>
    <mergeCell ref="A42:G42"/>
  </mergeCells>
  <pageMargins left="0.25" right="0.25" top="0.75" bottom="0.75" header="0.3" footer="0.3"/>
  <pageSetup paperSize="9" scale="9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3"/>
  <sheetViews>
    <sheetView workbookViewId="0">
      <selection activeCell="G34" sqref="G34"/>
    </sheetView>
  </sheetViews>
  <sheetFormatPr baseColWidth="10" defaultRowHeight="15" x14ac:dyDescent="0.25"/>
  <cols>
    <col min="1" max="1" width="37.140625" customWidth="1"/>
    <col min="2" max="8" width="14.5703125" customWidth="1"/>
  </cols>
  <sheetData>
    <row r="1" spans="1:8" ht="18" x14ac:dyDescent="0.25">
      <c r="A1" s="12" t="s">
        <v>17</v>
      </c>
    </row>
    <row r="2" spans="1:8" ht="18" x14ac:dyDescent="0.25">
      <c r="A2" s="12" t="s">
        <v>36</v>
      </c>
    </row>
    <row r="3" spans="1:8" ht="15.75" thickBot="1" x14ac:dyDescent="0.3"/>
    <row r="4" spans="1:8" ht="45.75" thickBot="1" x14ac:dyDescent="0.3">
      <c r="A4" s="1" t="s">
        <v>0</v>
      </c>
      <c r="B4" s="2" t="s">
        <v>22</v>
      </c>
      <c r="C4" s="2" t="s">
        <v>23</v>
      </c>
      <c r="D4" s="2" t="s">
        <v>24</v>
      </c>
      <c r="E4" s="2" t="s">
        <v>25</v>
      </c>
      <c r="F4" s="2" t="s">
        <v>26</v>
      </c>
      <c r="G4" s="2" t="s">
        <v>2</v>
      </c>
      <c r="H4" s="2" t="s">
        <v>3</v>
      </c>
    </row>
    <row r="5" spans="1:8" ht="15.75" thickBot="1" x14ac:dyDescent="0.3">
      <c r="A5" s="7"/>
      <c r="B5" s="8" t="s">
        <v>32</v>
      </c>
      <c r="C5" s="8" t="s">
        <v>32</v>
      </c>
      <c r="D5" s="8" t="s">
        <v>14</v>
      </c>
      <c r="E5" s="8" t="s">
        <v>33</v>
      </c>
      <c r="F5" s="8" t="s">
        <v>34</v>
      </c>
      <c r="G5" s="8" t="s">
        <v>12</v>
      </c>
      <c r="H5" s="8" t="s">
        <v>13</v>
      </c>
    </row>
    <row r="6" spans="1:8" ht="15.75" thickBot="1" x14ac:dyDescent="0.3">
      <c r="A6" s="3" t="s">
        <v>27</v>
      </c>
      <c r="B6" s="4">
        <v>25</v>
      </c>
      <c r="C6" s="4">
        <v>33</v>
      </c>
      <c r="D6" s="4">
        <v>17.5</v>
      </c>
      <c r="E6" s="4">
        <v>28</v>
      </c>
      <c r="F6" s="4">
        <v>60</v>
      </c>
      <c r="G6" s="5">
        <v>1050</v>
      </c>
      <c r="H6" s="11">
        <v>173.3</v>
      </c>
    </row>
    <row r="7" spans="1:8" ht="15.75" thickBot="1" x14ac:dyDescent="0.3">
      <c r="A7" s="3" t="s">
        <v>28</v>
      </c>
      <c r="B7" s="4">
        <v>25</v>
      </c>
      <c r="C7" s="4">
        <v>33</v>
      </c>
      <c r="D7" s="4">
        <v>22</v>
      </c>
      <c r="E7" s="4">
        <v>35</v>
      </c>
      <c r="F7" s="4">
        <v>60</v>
      </c>
      <c r="G7" s="5">
        <v>1050</v>
      </c>
      <c r="H7" s="11">
        <v>181</v>
      </c>
    </row>
    <row r="8" spans="1:8" ht="15.75" thickBot="1" x14ac:dyDescent="0.3">
      <c r="A8" s="3" t="s">
        <v>29</v>
      </c>
      <c r="B8" s="4">
        <v>27</v>
      </c>
      <c r="C8" s="4">
        <v>35</v>
      </c>
      <c r="D8" s="4">
        <v>28</v>
      </c>
      <c r="E8" s="4">
        <v>45</v>
      </c>
      <c r="F8" s="4">
        <v>60</v>
      </c>
      <c r="G8" s="5">
        <v>2250</v>
      </c>
      <c r="H8" s="11">
        <v>200</v>
      </c>
    </row>
    <row r="9" spans="1:8" ht="15.75" thickBot="1" x14ac:dyDescent="0.3">
      <c r="A9" s="3" t="s">
        <v>30</v>
      </c>
      <c r="B9" s="4">
        <v>27</v>
      </c>
      <c r="C9" s="4">
        <v>35</v>
      </c>
      <c r="D9" s="4">
        <v>23.5</v>
      </c>
      <c r="E9" s="4">
        <v>40</v>
      </c>
      <c r="F9" s="4">
        <v>60</v>
      </c>
      <c r="G9" s="5">
        <v>2800</v>
      </c>
      <c r="H9" s="11">
        <v>284.08999999999997</v>
      </c>
    </row>
    <row r="10" spans="1:8" ht="15.75" thickBot="1" x14ac:dyDescent="0.3">
      <c r="A10" s="3" t="s">
        <v>35</v>
      </c>
      <c r="B10" s="4">
        <v>27</v>
      </c>
      <c r="C10" s="4">
        <v>35</v>
      </c>
      <c r="D10" s="4">
        <v>32</v>
      </c>
      <c r="E10" s="4">
        <v>50</v>
      </c>
      <c r="F10" s="4">
        <v>60</v>
      </c>
      <c r="G10" s="5">
        <v>2250</v>
      </c>
      <c r="H10" s="11">
        <v>230</v>
      </c>
    </row>
    <row r="11" spans="1:8" ht="15.75" thickBot="1" x14ac:dyDescent="0.3">
      <c r="A11" s="3" t="s">
        <v>31</v>
      </c>
      <c r="B11" s="4">
        <v>29</v>
      </c>
      <c r="C11" s="4">
        <v>37</v>
      </c>
      <c r="D11" s="4">
        <v>35.200000000000003</v>
      </c>
      <c r="E11" s="4">
        <v>60</v>
      </c>
      <c r="F11" s="4">
        <v>60</v>
      </c>
      <c r="G11" s="5">
        <v>4500</v>
      </c>
      <c r="H11" s="11">
        <v>340.91</v>
      </c>
    </row>
    <row r="13" spans="1:8" x14ac:dyDescent="0.25">
      <c r="A13" s="10" t="s">
        <v>19</v>
      </c>
    </row>
    <row r="17" spans="1:8" ht="18" x14ac:dyDescent="0.25">
      <c r="A17" s="12" t="s">
        <v>150</v>
      </c>
    </row>
    <row r="18" spans="1:8" ht="18" x14ac:dyDescent="0.25">
      <c r="A18" s="12"/>
    </row>
    <row r="19" spans="1:8" x14ac:dyDescent="0.25">
      <c r="A19" s="67" t="s">
        <v>182</v>
      </c>
      <c r="B19" s="69">
        <f>'4. Pelles'!B39</f>
        <v>289.28571428571428</v>
      </c>
      <c r="C19" s="98"/>
    </row>
    <row r="20" spans="1:8" x14ac:dyDescent="0.25">
      <c r="A20" s="67" t="s">
        <v>231</v>
      </c>
      <c r="B20" s="149">
        <v>0.75</v>
      </c>
      <c r="C20" s="98"/>
    </row>
    <row r="21" spans="1:8" x14ac:dyDescent="0.25">
      <c r="A21" s="65"/>
      <c r="B21" s="147"/>
      <c r="C21" s="98"/>
    </row>
    <row r="22" spans="1:8" x14ac:dyDescent="0.25">
      <c r="B22" t="s">
        <v>130</v>
      </c>
      <c r="C22" t="s">
        <v>130</v>
      </c>
      <c r="E22" s="159" t="s">
        <v>192</v>
      </c>
      <c r="F22" s="159"/>
      <c r="G22" s="159"/>
      <c r="H22" s="159"/>
    </row>
    <row r="23" spans="1:8" x14ac:dyDescent="0.25">
      <c r="A23" s="72" t="s">
        <v>151</v>
      </c>
      <c r="B23" s="72" t="s">
        <v>152</v>
      </c>
      <c r="C23" s="72" t="s">
        <v>153</v>
      </c>
      <c r="E23" s="159"/>
      <c r="F23" s="159"/>
      <c r="G23" s="159"/>
      <c r="H23" s="159"/>
    </row>
    <row r="24" spans="1:8" x14ac:dyDescent="0.25">
      <c r="A24" s="67" t="s">
        <v>174</v>
      </c>
      <c r="B24" s="68">
        <v>17.5</v>
      </c>
      <c r="C24" s="68">
        <f>D7</f>
        <v>22</v>
      </c>
      <c r="E24" s="159"/>
      <c r="F24" s="159"/>
      <c r="G24" s="159"/>
      <c r="H24" s="159"/>
    </row>
    <row r="25" spans="1:8" x14ac:dyDescent="0.25">
      <c r="A25" s="67" t="s">
        <v>173</v>
      </c>
      <c r="B25" s="68">
        <f>E6</f>
        <v>28</v>
      </c>
      <c r="C25" s="68">
        <f>E7</f>
        <v>35</v>
      </c>
      <c r="E25" s="159"/>
      <c r="F25" s="159"/>
      <c r="G25" s="159"/>
      <c r="H25" s="159"/>
    </row>
    <row r="26" spans="1:8" x14ac:dyDescent="0.25">
      <c r="A26" s="67" t="s">
        <v>172</v>
      </c>
      <c r="B26" s="68">
        <f>'4. Pelles'!D20</f>
        <v>1.9</v>
      </c>
      <c r="C26" s="68">
        <f>B26</f>
        <v>1.9</v>
      </c>
    </row>
    <row r="27" spans="1:8" x14ac:dyDescent="0.25">
      <c r="A27" s="67" t="s">
        <v>175</v>
      </c>
      <c r="B27" s="68">
        <f>'4. Pelles'!E20</f>
        <v>1.25</v>
      </c>
      <c r="C27" s="68">
        <f>B27</f>
        <v>1.25</v>
      </c>
    </row>
    <row r="28" spans="1:8" x14ac:dyDescent="0.25">
      <c r="A28" s="67" t="s">
        <v>176</v>
      </c>
      <c r="B28" s="68">
        <f>B24*B26/B27</f>
        <v>26.6</v>
      </c>
      <c r="C28" s="68">
        <f>C24*C26/C27</f>
        <v>33.44</v>
      </c>
    </row>
    <row r="29" spans="1:8" x14ac:dyDescent="0.25">
      <c r="A29" s="67"/>
      <c r="B29" s="68"/>
      <c r="C29" s="68"/>
    </row>
    <row r="30" spans="1:8" x14ac:dyDescent="0.25">
      <c r="A30" s="67" t="s">
        <v>178</v>
      </c>
      <c r="B30" s="68" t="s">
        <v>179</v>
      </c>
      <c r="C30" s="68" t="s">
        <v>179</v>
      </c>
    </row>
    <row r="31" spans="1:8" x14ac:dyDescent="0.25">
      <c r="A31" s="67" t="s">
        <v>177</v>
      </c>
      <c r="B31" s="68">
        <f>B24/B27</f>
        <v>14</v>
      </c>
      <c r="C31" s="68">
        <f>C24/C27</f>
        <v>17.600000000000001</v>
      </c>
    </row>
    <row r="32" spans="1:8" x14ac:dyDescent="0.25">
      <c r="A32" s="75" t="s">
        <v>180</v>
      </c>
      <c r="B32" s="76">
        <f>60*B31/B19</f>
        <v>2.9037037037037039</v>
      </c>
      <c r="C32" s="76">
        <f>60*C31/B19</f>
        <v>3.6503703703703705</v>
      </c>
    </row>
    <row r="33" spans="1:5" x14ac:dyDescent="0.25">
      <c r="A33" s="66"/>
      <c r="B33" s="66"/>
      <c r="C33" s="66"/>
    </row>
    <row r="34" spans="1:5" x14ac:dyDescent="0.25">
      <c r="A34" s="58" t="s">
        <v>143</v>
      </c>
      <c r="B34" s="70">
        <f>B6</f>
        <v>25</v>
      </c>
      <c r="C34" s="70">
        <v>25</v>
      </c>
    </row>
    <row r="35" spans="1:5" x14ac:dyDescent="0.25">
      <c r="A35" s="58" t="s">
        <v>229</v>
      </c>
      <c r="B35" s="70">
        <f>'1. 3. Chantier'!E24</f>
        <v>370</v>
      </c>
      <c r="C35" s="70">
        <f>'1. 3. Chantier'!E24</f>
        <v>370</v>
      </c>
    </row>
    <row r="36" spans="1:5" x14ac:dyDescent="0.25">
      <c r="A36" s="75" t="s">
        <v>145</v>
      </c>
      <c r="B36" s="77">
        <f>(B35/B34)*60/1000</f>
        <v>0.88800000000000001</v>
      </c>
      <c r="C36" s="77">
        <f>(C35/C34)*60/1000</f>
        <v>0.88800000000000001</v>
      </c>
    </row>
    <row r="37" spans="1:5" x14ac:dyDescent="0.25">
      <c r="B37" s="71"/>
      <c r="C37" s="71"/>
    </row>
    <row r="38" spans="1:5" x14ac:dyDescent="0.25">
      <c r="A38" s="58" t="s">
        <v>146</v>
      </c>
      <c r="B38" s="70">
        <v>33</v>
      </c>
      <c r="C38" s="70">
        <v>33</v>
      </c>
    </row>
    <row r="39" spans="1:5" x14ac:dyDescent="0.25">
      <c r="A39" s="58" t="s">
        <v>144</v>
      </c>
      <c r="B39" s="70">
        <f>B35</f>
        <v>370</v>
      </c>
      <c r="C39" s="70">
        <f>C35</f>
        <v>370</v>
      </c>
    </row>
    <row r="40" spans="1:5" x14ac:dyDescent="0.25">
      <c r="A40" s="75" t="s">
        <v>147</v>
      </c>
      <c r="B40" s="77">
        <f>(B39/B38)*60/1000</f>
        <v>0.67272727272727273</v>
      </c>
      <c r="C40" s="77">
        <f>(C39/C38)*60/1000</f>
        <v>0.67272727272727273</v>
      </c>
    </row>
    <row r="41" spans="1:5" x14ac:dyDescent="0.25">
      <c r="B41" s="71"/>
      <c r="C41" s="71"/>
    </row>
    <row r="42" spans="1:5" x14ac:dyDescent="0.25">
      <c r="A42" s="75" t="s">
        <v>148</v>
      </c>
      <c r="B42" s="78">
        <v>1</v>
      </c>
      <c r="C42" s="78">
        <v>1</v>
      </c>
    </row>
    <row r="43" spans="1:5" x14ac:dyDescent="0.25">
      <c r="B43" s="71"/>
      <c r="C43" s="71"/>
    </row>
    <row r="44" spans="1:5" x14ac:dyDescent="0.25">
      <c r="A44" s="79" t="s">
        <v>181</v>
      </c>
      <c r="B44" s="80">
        <f>B32+B36+B40+B42</f>
        <v>5.4644309764309762</v>
      </c>
      <c r="C44" s="80">
        <f>C32+C36+C40+C42</f>
        <v>6.2110976430976432</v>
      </c>
    </row>
    <row r="45" spans="1:5" x14ac:dyDescent="0.25">
      <c r="B45" s="71"/>
      <c r="C45" s="71"/>
    </row>
    <row r="46" spans="1:5" x14ac:dyDescent="0.25">
      <c r="A46" s="79" t="s">
        <v>230</v>
      </c>
      <c r="B46" s="82">
        <f>B31*60/B44</f>
        <v>153.72140367827197</v>
      </c>
      <c r="C46" s="82">
        <f>C31*60/C44</f>
        <v>170.01825775087059</v>
      </c>
      <c r="D46" s="148"/>
      <c r="E46" s="148"/>
    </row>
    <row r="47" spans="1:5" x14ac:dyDescent="0.25">
      <c r="A47" s="148" t="s">
        <v>232</v>
      </c>
      <c r="B47" s="71"/>
      <c r="C47" s="71"/>
    </row>
    <row r="48" spans="1:5" x14ac:dyDescent="0.25">
      <c r="A48" s="79" t="s">
        <v>149</v>
      </c>
      <c r="B48" s="79">
        <f>INT(B19/B46)+1</f>
        <v>2</v>
      </c>
      <c r="C48" s="79">
        <f>INT(B19/C46)+1</f>
        <v>2</v>
      </c>
    </row>
    <row r="50" spans="1:3" x14ac:dyDescent="0.25">
      <c r="A50" s="79" t="s">
        <v>183</v>
      </c>
      <c r="B50" s="103">
        <f>B46*B48</f>
        <v>307.44280735654394</v>
      </c>
      <c r="C50" s="103">
        <f>C46*C48</f>
        <v>340.03651550174118</v>
      </c>
    </row>
    <row r="51" spans="1:3" x14ac:dyDescent="0.25">
      <c r="B51" s="56"/>
    </row>
    <row r="52" spans="1:3" ht="18" x14ac:dyDescent="0.25">
      <c r="A52" s="12" t="s">
        <v>196</v>
      </c>
    </row>
    <row r="53" spans="1:3" x14ac:dyDescent="0.25">
      <c r="A53" s="37" t="s">
        <v>233</v>
      </c>
    </row>
  </sheetData>
  <mergeCells count="1">
    <mergeCell ref="E22:H25"/>
  </mergeCells>
  <pageMargins left="0.23622047244094491" right="0.23622047244094491" top="0.74803149606299213" bottom="0.74803149606299213" header="0.31496062992125984" footer="0.31496062992125984"/>
  <pageSetup paperSize="9" scale="90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4"/>
  <sheetViews>
    <sheetView workbookViewId="0">
      <selection activeCell="A14" sqref="A14:D24"/>
    </sheetView>
  </sheetViews>
  <sheetFormatPr baseColWidth="10" defaultRowHeight="15" x14ac:dyDescent="0.25"/>
  <cols>
    <col min="1" max="1" width="30.42578125" customWidth="1"/>
    <col min="2" max="9" width="16" customWidth="1"/>
  </cols>
  <sheetData>
    <row r="1" spans="1:9" ht="18" x14ac:dyDescent="0.25">
      <c r="A1" s="12" t="s">
        <v>17</v>
      </c>
    </row>
    <row r="2" spans="1:9" ht="18" x14ac:dyDescent="0.25">
      <c r="A2" s="12" t="s">
        <v>47</v>
      </c>
    </row>
    <row r="3" spans="1:9" ht="15.75" thickBot="1" x14ac:dyDescent="0.3"/>
    <row r="4" spans="1:9" ht="60.75" thickBot="1" x14ac:dyDescent="0.3">
      <c r="A4" s="1" t="s">
        <v>0</v>
      </c>
      <c r="B4" s="2" t="s">
        <v>37</v>
      </c>
      <c r="C4" s="2" t="s">
        <v>38</v>
      </c>
      <c r="D4" s="2" t="s">
        <v>39</v>
      </c>
      <c r="E4" s="2" t="s">
        <v>62</v>
      </c>
      <c r="F4" s="2" t="s">
        <v>24</v>
      </c>
      <c r="G4" s="2" t="s">
        <v>2</v>
      </c>
      <c r="H4" s="2" t="s">
        <v>40</v>
      </c>
      <c r="I4" s="2" t="s">
        <v>41</v>
      </c>
    </row>
    <row r="5" spans="1:9" ht="15.75" thickBot="1" x14ac:dyDescent="0.3">
      <c r="A5" s="7"/>
      <c r="B5" s="8" t="s">
        <v>15</v>
      </c>
      <c r="C5" s="8" t="s">
        <v>15</v>
      </c>
      <c r="D5" s="8" t="s">
        <v>15</v>
      </c>
      <c r="E5" s="8" t="s">
        <v>63</v>
      </c>
      <c r="F5" s="8" t="s">
        <v>14</v>
      </c>
      <c r="G5" s="8" t="s">
        <v>12</v>
      </c>
      <c r="H5" s="8" t="s">
        <v>13</v>
      </c>
      <c r="I5" s="8" t="s">
        <v>46</v>
      </c>
    </row>
    <row r="6" spans="1:9" ht="15.75" thickBot="1" x14ac:dyDescent="0.3">
      <c r="A6" s="13" t="s">
        <v>42</v>
      </c>
      <c r="B6" s="14">
        <v>0</v>
      </c>
      <c r="C6" s="14">
        <v>300</v>
      </c>
      <c r="D6" s="14">
        <v>350</v>
      </c>
      <c r="E6" s="14">
        <v>700</v>
      </c>
      <c r="F6" s="14">
        <v>4</v>
      </c>
      <c r="G6" s="15">
        <v>900</v>
      </c>
      <c r="H6" s="14">
        <v>121</v>
      </c>
      <c r="I6" s="16">
        <v>1</v>
      </c>
    </row>
    <row r="7" spans="1:9" ht="15.75" thickBot="1" x14ac:dyDescent="0.3">
      <c r="A7" s="13" t="s">
        <v>43</v>
      </c>
      <c r="B7" s="14">
        <v>0</v>
      </c>
      <c r="C7" s="14">
        <v>500</v>
      </c>
      <c r="D7" s="14">
        <v>600</v>
      </c>
      <c r="E7" s="14">
        <v>0</v>
      </c>
      <c r="F7" s="14">
        <v>7</v>
      </c>
      <c r="G7" s="15">
        <v>2100</v>
      </c>
      <c r="H7" s="14">
        <v>174</v>
      </c>
      <c r="I7" s="16">
        <v>1</v>
      </c>
    </row>
    <row r="8" spans="1:9" ht="15.75" thickBot="1" x14ac:dyDescent="0.3">
      <c r="A8" s="13" t="s">
        <v>44</v>
      </c>
      <c r="B8" s="14">
        <v>1613</v>
      </c>
      <c r="C8" s="14">
        <v>700</v>
      </c>
      <c r="D8" s="14">
        <v>1100</v>
      </c>
      <c r="E8" s="14">
        <v>0</v>
      </c>
      <c r="F8" s="14">
        <v>13</v>
      </c>
      <c r="G8" s="15">
        <v>4500</v>
      </c>
      <c r="H8" s="14">
        <v>320</v>
      </c>
      <c r="I8" s="16">
        <v>25</v>
      </c>
    </row>
    <row r="9" spans="1:9" ht="15.75" thickBot="1" x14ac:dyDescent="0.3">
      <c r="A9" s="13" t="s">
        <v>45</v>
      </c>
      <c r="B9" s="14">
        <v>1792</v>
      </c>
      <c r="C9" s="14">
        <v>950</v>
      </c>
      <c r="D9" s="14">
        <v>1600</v>
      </c>
      <c r="E9" s="14">
        <v>0</v>
      </c>
      <c r="F9" s="14">
        <v>18</v>
      </c>
      <c r="G9" s="15">
        <v>6300</v>
      </c>
      <c r="H9" s="14">
        <v>568</v>
      </c>
      <c r="I9" s="16">
        <v>50</v>
      </c>
    </row>
    <row r="11" spans="1:9" x14ac:dyDescent="0.25">
      <c r="A11" s="9" t="s">
        <v>19</v>
      </c>
    </row>
    <row r="14" spans="1:9" ht="18" x14ac:dyDescent="0.25">
      <c r="A14" s="12" t="s">
        <v>184</v>
      </c>
    </row>
    <row r="15" spans="1:9" ht="18" customHeight="1" x14ac:dyDescent="0.25">
      <c r="A15" s="12"/>
    </row>
    <row r="16" spans="1:9" ht="14.25" customHeight="1" x14ac:dyDescent="0.25">
      <c r="A16" s="67" t="s">
        <v>182</v>
      </c>
      <c r="B16" s="62">
        <f>'4. Pelles'!B39</f>
        <v>289.28571428571428</v>
      </c>
    </row>
    <row r="17" spans="1:3" x14ac:dyDescent="0.25">
      <c r="A17" s="67" t="s">
        <v>194</v>
      </c>
      <c r="B17" s="84">
        <f>'4. Pelles'!D29</f>
        <v>0.75</v>
      </c>
    </row>
    <row r="18" spans="1:3" ht="18" customHeight="1" x14ac:dyDescent="0.25"/>
    <row r="19" spans="1:3" x14ac:dyDescent="0.25">
      <c r="A19" s="72" t="s">
        <v>185</v>
      </c>
      <c r="B19" s="72" t="s">
        <v>190</v>
      </c>
      <c r="C19" s="72" t="s">
        <v>191</v>
      </c>
    </row>
    <row r="20" spans="1:3" x14ac:dyDescent="0.25">
      <c r="A20" s="67" t="s">
        <v>193</v>
      </c>
      <c r="B20" s="68">
        <f>D6</f>
        <v>350</v>
      </c>
      <c r="C20" s="68">
        <f>D7</f>
        <v>600</v>
      </c>
    </row>
    <row r="21" spans="1:3" x14ac:dyDescent="0.25">
      <c r="A21" s="79" t="s">
        <v>195</v>
      </c>
      <c r="B21" s="103">
        <f>B17*B20</f>
        <v>262.5</v>
      </c>
      <c r="C21" s="103">
        <f>B17*C20</f>
        <v>450</v>
      </c>
    </row>
    <row r="23" spans="1:3" ht="18" x14ac:dyDescent="0.25">
      <c r="A23" s="12" t="s">
        <v>196</v>
      </c>
    </row>
    <row r="24" spans="1:3" x14ac:dyDescent="0.25">
      <c r="A24" s="37" t="s">
        <v>206</v>
      </c>
    </row>
  </sheetData>
  <pageMargins left="0.23622047244094491" right="0.23622047244094491" top="0.74803149606299213" bottom="0.74803149606299213" header="0.31496062992125984" footer="0.31496062992125984"/>
  <pageSetup paperSize="9" scale="90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3"/>
  <sheetViews>
    <sheetView workbookViewId="0">
      <selection activeCell="G17" sqref="G17"/>
    </sheetView>
  </sheetViews>
  <sheetFormatPr baseColWidth="10" defaultRowHeight="15" x14ac:dyDescent="0.25"/>
  <cols>
    <col min="1" max="1" width="27.140625" customWidth="1"/>
    <col min="2" max="9" width="16.28515625" customWidth="1"/>
  </cols>
  <sheetData>
    <row r="1" spans="1:9" ht="18" x14ac:dyDescent="0.25">
      <c r="A1" s="12" t="s">
        <v>17</v>
      </c>
    </row>
    <row r="2" spans="1:9" ht="18" x14ac:dyDescent="0.25">
      <c r="A2" s="12" t="s">
        <v>52</v>
      </c>
    </row>
    <row r="3" spans="1:9" ht="15.75" thickBot="1" x14ac:dyDescent="0.3"/>
    <row r="4" spans="1:9" ht="45.75" thickBot="1" x14ac:dyDescent="0.3">
      <c r="A4" s="1" t="s">
        <v>0</v>
      </c>
      <c r="B4" s="2" t="s">
        <v>48</v>
      </c>
      <c r="C4" s="2" t="s">
        <v>49</v>
      </c>
      <c r="D4" s="2" t="s">
        <v>55</v>
      </c>
      <c r="E4" s="2" t="s">
        <v>56</v>
      </c>
      <c r="F4" s="2" t="s">
        <v>57</v>
      </c>
      <c r="G4" s="2" t="s">
        <v>58</v>
      </c>
      <c r="H4" s="2" t="s">
        <v>2</v>
      </c>
      <c r="I4" s="2" t="s">
        <v>3</v>
      </c>
    </row>
    <row r="5" spans="1:9" ht="15.75" thickBot="1" x14ac:dyDescent="0.3">
      <c r="A5" s="7"/>
      <c r="B5" s="8" t="s">
        <v>53</v>
      </c>
      <c r="C5" s="8"/>
      <c r="D5" s="8" t="s">
        <v>54</v>
      </c>
      <c r="E5" s="8" t="s">
        <v>54</v>
      </c>
      <c r="F5" s="8" t="s">
        <v>54</v>
      </c>
      <c r="G5" s="8" t="s">
        <v>54</v>
      </c>
      <c r="H5" s="8" t="s">
        <v>12</v>
      </c>
      <c r="I5" s="8" t="s">
        <v>13</v>
      </c>
    </row>
    <row r="6" spans="1:9" ht="15.75" thickBot="1" x14ac:dyDescent="0.3">
      <c r="A6" s="13" t="s">
        <v>60</v>
      </c>
      <c r="B6" s="14">
        <v>2.25</v>
      </c>
      <c r="C6" s="14">
        <v>2</v>
      </c>
      <c r="D6" s="14">
        <v>20</v>
      </c>
      <c r="E6" s="14">
        <v>10</v>
      </c>
      <c r="F6" s="14">
        <v>10</v>
      </c>
      <c r="G6" s="14">
        <v>80</v>
      </c>
      <c r="H6" s="17">
        <v>2500</v>
      </c>
      <c r="I6" s="14">
        <v>109.09</v>
      </c>
    </row>
    <row r="7" spans="1:9" ht="15.75" thickBot="1" x14ac:dyDescent="0.3">
      <c r="A7" s="13" t="s">
        <v>59</v>
      </c>
      <c r="B7" s="14">
        <v>2.13</v>
      </c>
      <c r="C7" s="14">
        <v>1</v>
      </c>
      <c r="D7" s="14">
        <v>50</v>
      </c>
      <c r="E7" s="14">
        <v>50</v>
      </c>
      <c r="F7" s="14">
        <v>30</v>
      </c>
      <c r="G7" s="14">
        <v>110</v>
      </c>
      <c r="H7" s="17">
        <v>1050</v>
      </c>
      <c r="I7" s="14">
        <v>136.36000000000001</v>
      </c>
    </row>
    <row r="8" spans="1:9" ht="15.75" thickBot="1" x14ac:dyDescent="0.3">
      <c r="A8" s="13" t="s">
        <v>61</v>
      </c>
      <c r="B8" s="14">
        <v>2.13</v>
      </c>
      <c r="C8" s="14">
        <v>1</v>
      </c>
      <c r="D8" s="14">
        <v>250</v>
      </c>
      <c r="E8" s="14">
        <v>350</v>
      </c>
      <c r="F8" s="14">
        <v>400</v>
      </c>
      <c r="G8" s="14">
        <v>20</v>
      </c>
      <c r="H8" s="17">
        <v>1050</v>
      </c>
      <c r="I8" s="14">
        <v>86.36</v>
      </c>
    </row>
    <row r="9" spans="1:9" ht="15.75" thickBot="1" x14ac:dyDescent="0.3">
      <c r="A9" s="13" t="s">
        <v>50</v>
      </c>
      <c r="B9" s="14">
        <v>2.13</v>
      </c>
      <c r="C9" s="14">
        <v>2</v>
      </c>
      <c r="D9" s="14">
        <v>120</v>
      </c>
      <c r="E9" s="14">
        <v>110</v>
      </c>
      <c r="F9" s="14">
        <v>100</v>
      </c>
      <c r="G9" s="14">
        <v>30</v>
      </c>
      <c r="H9" s="17">
        <v>1050</v>
      </c>
      <c r="I9" s="14">
        <v>72.73</v>
      </c>
    </row>
    <row r="10" spans="1:9" ht="15.75" thickBot="1" x14ac:dyDescent="0.3">
      <c r="A10" s="13" t="s">
        <v>51</v>
      </c>
      <c r="B10" s="14">
        <v>2.13</v>
      </c>
      <c r="C10" s="14">
        <v>1</v>
      </c>
      <c r="D10" s="14">
        <v>725</v>
      </c>
      <c r="E10" s="14">
        <v>700</v>
      </c>
      <c r="F10" s="14">
        <v>600</v>
      </c>
      <c r="G10" s="14">
        <v>30</v>
      </c>
      <c r="H10" s="17">
        <v>800</v>
      </c>
      <c r="I10" s="14">
        <v>100</v>
      </c>
    </row>
    <row r="12" spans="1:9" x14ac:dyDescent="0.25">
      <c r="A12" s="9" t="s">
        <v>19</v>
      </c>
    </row>
    <row r="13" spans="1:9" x14ac:dyDescent="0.25">
      <c r="A13" s="9"/>
    </row>
    <row r="15" spans="1:9" ht="18" x14ac:dyDescent="0.25">
      <c r="A15" s="12" t="s">
        <v>200</v>
      </c>
    </row>
    <row r="16" spans="1:9" ht="18" x14ac:dyDescent="0.25">
      <c r="A16" s="12"/>
    </row>
    <row r="17" spans="1:5" x14ac:dyDescent="0.25">
      <c r="A17" s="67" t="s">
        <v>182</v>
      </c>
      <c r="B17" s="69">
        <f>'4. Pelles'!B37</f>
        <v>289.28571428571428</v>
      </c>
    </row>
    <row r="18" spans="1:5" x14ac:dyDescent="0.25">
      <c r="A18" s="67" t="s">
        <v>95</v>
      </c>
      <c r="B18" s="101">
        <f>'4. Pelles'!D29</f>
        <v>0.75</v>
      </c>
    </row>
    <row r="19" spans="1:5" x14ac:dyDescent="0.25">
      <c r="A19" s="67" t="s">
        <v>199</v>
      </c>
      <c r="B19" s="24">
        <v>0.9</v>
      </c>
    </row>
    <row r="21" spans="1:5" ht="30" x14ac:dyDescent="0.25">
      <c r="A21" s="72" t="s">
        <v>202</v>
      </c>
      <c r="B21" s="97" t="str">
        <f>A6</f>
        <v>VP2 tandem pieds dameurs</v>
      </c>
      <c r="C21" s="97" t="str">
        <f>A7</f>
        <v>VP4 mono à pieds dameurs</v>
      </c>
      <c r="E21" t="s">
        <v>210</v>
      </c>
    </row>
    <row r="22" spans="1:5" x14ac:dyDescent="0.25">
      <c r="A22" s="58" t="s">
        <v>131</v>
      </c>
      <c r="B22" s="96" t="s">
        <v>162</v>
      </c>
      <c r="C22" s="96" t="s">
        <v>162</v>
      </c>
    </row>
    <row r="23" spans="1:5" x14ac:dyDescent="0.25">
      <c r="A23" s="58" t="s">
        <v>204</v>
      </c>
      <c r="B23" s="59">
        <f>B6</f>
        <v>2.25</v>
      </c>
      <c r="C23" s="59">
        <f>B7</f>
        <v>2.13</v>
      </c>
    </row>
    <row r="24" spans="1:5" x14ac:dyDescent="0.25">
      <c r="A24" s="58" t="s">
        <v>49</v>
      </c>
      <c r="B24" s="59">
        <f>C6</f>
        <v>2</v>
      </c>
      <c r="C24" s="59">
        <f>C7</f>
        <v>1</v>
      </c>
    </row>
    <row r="25" spans="1:5" x14ac:dyDescent="0.25">
      <c r="A25" s="58" t="s">
        <v>203</v>
      </c>
      <c r="B25" s="59">
        <f>G6</f>
        <v>80</v>
      </c>
      <c r="C25" s="59">
        <f>G7</f>
        <v>110</v>
      </c>
    </row>
    <row r="26" spans="1:5" x14ac:dyDescent="0.25">
      <c r="A26" s="79" t="s">
        <v>137</v>
      </c>
      <c r="B26" s="102">
        <f>B19*B25*B23*B24*B18</f>
        <v>243</v>
      </c>
      <c r="C26" s="102">
        <f>B19*C25*C23*C24*B18</f>
        <v>158.15249999999997</v>
      </c>
    </row>
    <row r="28" spans="1:5" x14ac:dyDescent="0.25">
      <c r="A28" s="79" t="s">
        <v>205</v>
      </c>
      <c r="B28" s="74">
        <f>INT($B17/B26)+1</f>
        <v>2</v>
      </c>
      <c r="C28" s="74">
        <f>INT($B17/C26)+1</f>
        <v>2</v>
      </c>
    </row>
    <row r="29" spans="1:5" x14ac:dyDescent="0.25">
      <c r="A29" s="79" t="s">
        <v>207</v>
      </c>
      <c r="B29" s="102">
        <f>B28*B26</f>
        <v>486</v>
      </c>
      <c r="C29" s="102">
        <f>C28*C26</f>
        <v>316.30499999999995</v>
      </c>
    </row>
    <row r="30" spans="1:5" x14ac:dyDescent="0.25">
      <c r="A30" s="65"/>
      <c r="B30" s="85"/>
      <c r="C30" s="85"/>
    </row>
    <row r="31" spans="1:5" ht="18" x14ac:dyDescent="0.25">
      <c r="A31" s="12" t="s">
        <v>196</v>
      </c>
    </row>
    <row r="32" spans="1:5" x14ac:dyDescent="0.25">
      <c r="A32" s="37" t="s">
        <v>208</v>
      </c>
    </row>
    <row r="33" spans="1:1" x14ac:dyDescent="0.25">
      <c r="A33" s="37" t="s">
        <v>209</v>
      </c>
    </row>
  </sheetData>
  <pageMargins left="0.25" right="0.25" top="0.75" bottom="0.75" header="0.3" footer="0.3"/>
  <pageSetup paperSize="9" scale="90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4:N16"/>
  <sheetViews>
    <sheetView topLeftCell="A4" workbookViewId="0">
      <selection activeCell="K11" sqref="K11"/>
    </sheetView>
  </sheetViews>
  <sheetFormatPr baseColWidth="10" defaultRowHeight="15" x14ac:dyDescent="0.25"/>
  <cols>
    <col min="1" max="1" width="8.42578125" customWidth="1"/>
    <col min="2" max="5" width="16" customWidth="1"/>
    <col min="6" max="6" width="9.28515625" customWidth="1"/>
    <col min="7" max="7" width="8.28515625" customWidth="1"/>
    <col min="8" max="8" width="3.85546875" customWidth="1"/>
    <col min="9" max="9" width="9" customWidth="1"/>
    <col min="10" max="10" width="2.28515625" customWidth="1"/>
    <col min="11" max="14" width="10.7109375" customWidth="1"/>
  </cols>
  <sheetData>
    <row r="4" spans="1:14" ht="18" x14ac:dyDescent="0.25">
      <c r="A4" s="12" t="s">
        <v>154</v>
      </c>
      <c r="C4" s="56"/>
    </row>
    <row r="5" spans="1:14" ht="15.75" thickBot="1" x14ac:dyDescent="0.3">
      <c r="A5" s="57"/>
      <c r="C5" s="56"/>
    </row>
    <row r="6" spans="1:14" x14ac:dyDescent="0.25">
      <c r="A6" s="119"/>
      <c r="B6" s="117" t="s">
        <v>161</v>
      </c>
      <c r="C6" s="120" t="s">
        <v>158</v>
      </c>
      <c r="D6" s="117" t="s">
        <v>164</v>
      </c>
      <c r="E6" s="117" t="s">
        <v>165</v>
      </c>
      <c r="F6" s="117" t="s">
        <v>166</v>
      </c>
      <c r="G6" s="118" t="s">
        <v>167</v>
      </c>
      <c r="I6" s="126" t="s">
        <v>215</v>
      </c>
      <c r="K6" s="131" t="s">
        <v>216</v>
      </c>
      <c r="L6" s="134" t="s">
        <v>218</v>
      </c>
      <c r="M6" s="134" t="s">
        <v>219</v>
      </c>
      <c r="N6" s="135" t="s">
        <v>220</v>
      </c>
    </row>
    <row r="7" spans="1:14" x14ac:dyDescent="0.25">
      <c r="A7" s="121"/>
      <c r="B7" s="63"/>
      <c r="C7" s="64"/>
      <c r="D7" s="63" t="s">
        <v>14</v>
      </c>
      <c r="E7" s="63" t="s">
        <v>53</v>
      </c>
      <c r="F7" s="63"/>
      <c r="G7" s="122"/>
      <c r="I7" s="127" t="s">
        <v>217</v>
      </c>
      <c r="K7" s="133" t="s">
        <v>15</v>
      </c>
      <c r="L7" s="79" t="s">
        <v>197</v>
      </c>
      <c r="M7" s="81"/>
      <c r="N7" s="136"/>
    </row>
    <row r="8" spans="1:14" x14ac:dyDescent="0.25">
      <c r="A8" s="123" t="s">
        <v>155</v>
      </c>
      <c r="B8" s="24" t="s">
        <v>162</v>
      </c>
      <c r="C8" s="62" t="s">
        <v>163</v>
      </c>
      <c r="D8" s="24">
        <v>32730</v>
      </c>
      <c r="E8" s="24">
        <v>370</v>
      </c>
      <c r="F8" s="24" t="s">
        <v>168</v>
      </c>
      <c r="G8" s="29" t="s">
        <v>169</v>
      </c>
      <c r="I8" s="127">
        <v>1</v>
      </c>
      <c r="K8" s="129">
        <f>'4. Pelles'!B39</f>
        <v>289.28571428571428</v>
      </c>
      <c r="L8" s="102">
        <f>D8/K8/7</f>
        <v>16.162962962962961</v>
      </c>
      <c r="M8" s="137">
        <v>43574</v>
      </c>
      <c r="N8" s="138">
        <v>43596</v>
      </c>
    </row>
    <row r="9" spans="1:14" x14ac:dyDescent="0.25">
      <c r="A9" s="123" t="s">
        <v>156</v>
      </c>
      <c r="B9" s="24" t="s">
        <v>162</v>
      </c>
      <c r="C9" s="62" t="s">
        <v>163</v>
      </c>
      <c r="D9" s="24">
        <v>1840</v>
      </c>
      <c r="E9" s="24">
        <v>330</v>
      </c>
      <c r="F9" s="24" t="s">
        <v>72</v>
      </c>
      <c r="G9" s="29" t="s">
        <v>169</v>
      </c>
      <c r="I9" s="127">
        <v>1</v>
      </c>
      <c r="K9" s="129">
        <f>K8</f>
        <v>289.28571428571428</v>
      </c>
      <c r="L9" s="102">
        <f t="shared" ref="L9:L10" si="0">D9/K9/7</f>
        <v>0.90864197530864199</v>
      </c>
      <c r="M9" s="137">
        <v>43597</v>
      </c>
      <c r="N9" s="138">
        <v>43597</v>
      </c>
    </row>
    <row r="10" spans="1:14" ht="15.75" thickBot="1" x14ac:dyDescent="0.3">
      <c r="A10" s="124" t="s">
        <v>157</v>
      </c>
      <c r="B10" s="31" t="s">
        <v>162</v>
      </c>
      <c r="C10" s="125" t="s">
        <v>163</v>
      </c>
      <c r="D10" s="31">
        <v>1000</v>
      </c>
      <c r="E10" s="31">
        <v>375</v>
      </c>
      <c r="F10" s="31" t="s">
        <v>168</v>
      </c>
      <c r="G10" s="32" t="s">
        <v>170</v>
      </c>
      <c r="I10" s="128">
        <v>1</v>
      </c>
      <c r="K10" s="130">
        <f>K8</f>
        <v>289.28571428571428</v>
      </c>
      <c r="L10" s="139">
        <f t="shared" si="0"/>
        <v>0.49382716049382719</v>
      </c>
      <c r="M10" s="140">
        <v>43599</v>
      </c>
      <c r="N10" s="141">
        <v>43599</v>
      </c>
    </row>
    <row r="11" spans="1:14" x14ac:dyDescent="0.25">
      <c r="A11" s="144"/>
      <c r="B11" s="19"/>
      <c r="C11" s="100"/>
      <c r="D11" s="19"/>
      <c r="E11" s="19"/>
      <c r="F11" s="19"/>
      <c r="G11" s="19"/>
      <c r="I11" s="19"/>
      <c r="K11" s="100"/>
      <c r="L11" s="145"/>
      <c r="M11" s="146"/>
      <c r="N11" s="146"/>
    </row>
    <row r="12" spans="1:14" ht="18" x14ac:dyDescent="0.25">
      <c r="A12" s="12" t="s">
        <v>228</v>
      </c>
      <c r="B12" s="19"/>
      <c r="C12" s="100"/>
      <c r="D12" s="19"/>
      <c r="E12" s="19"/>
      <c r="F12" s="19"/>
      <c r="G12" s="19"/>
      <c r="I12" s="19"/>
      <c r="K12" s="100"/>
      <c r="L12" s="145"/>
      <c r="M12" s="146"/>
      <c r="N12" s="146"/>
    </row>
    <row r="13" spans="1:14" ht="15.75" thickBot="1" x14ac:dyDescent="0.3"/>
    <row r="14" spans="1:14" x14ac:dyDescent="0.25">
      <c r="A14" s="131" t="s">
        <v>215</v>
      </c>
      <c r="B14" s="132" t="s">
        <v>221</v>
      </c>
      <c r="C14" s="142" t="s">
        <v>178</v>
      </c>
      <c r="D14" s="132" t="s">
        <v>224</v>
      </c>
      <c r="E14" s="132" t="s">
        <v>225</v>
      </c>
      <c r="F14" s="135" t="s">
        <v>223</v>
      </c>
    </row>
    <row r="15" spans="1:14" x14ac:dyDescent="0.25">
      <c r="A15" s="160">
        <v>1</v>
      </c>
      <c r="B15" s="24" t="s">
        <v>7</v>
      </c>
      <c r="C15" s="116" t="s">
        <v>222</v>
      </c>
      <c r="D15" s="24" t="s">
        <v>227</v>
      </c>
      <c r="E15" s="24" t="s">
        <v>226</v>
      </c>
      <c r="F15" s="136"/>
    </row>
    <row r="16" spans="1:14" ht="15.75" thickBot="1" x14ac:dyDescent="0.3">
      <c r="A16" s="161"/>
      <c r="B16" s="31">
        <v>1</v>
      </c>
      <c r="C16" s="31">
        <v>3</v>
      </c>
      <c r="D16" s="31">
        <v>1</v>
      </c>
      <c r="E16" s="31">
        <v>2</v>
      </c>
      <c r="F16" s="143">
        <f>SUM(B16:E16)</f>
        <v>7</v>
      </c>
    </row>
  </sheetData>
  <mergeCells count="1">
    <mergeCell ref="A15:A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3"/>
  <sheetViews>
    <sheetView workbookViewId="0">
      <selection activeCell="I21" sqref="I21"/>
    </sheetView>
  </sheetViews>
  <sheetFormatPr baseColWidth="10" defaultRowHeight="15" x14ac:dyDescent="0.25"/>
  <cols>
    <col min="1" max="1" width="3.85546875" customWidth="1"/>
    <col min="4" max="4" width="2.85546875" customWidth="1"/>
    <col min="5" max="5" width="31.42578125" customWidth="1"/>
    <col min="6" max="6" width="3.7109375" customWidth="1"/>
    <col min="7" max="7" width="28" customWidth="1"/>
    <col min="8" max="8" width="3.85546875" customWidth="1"/>
    <col min="9" max="9" width="28.42578125" customWidth="1"/>
    <col min="10" max="10" width="5" customWidth="1"/>
  </cols>
  <sheetData>
    <row r="1" spans="1:10" ht="18" x14ac:dyDescent="0.25">
      <c r="A1" s="12" t="s">
        <v>213</v>
      </c>
    </row>
    <row r="2" spans="1:10" ht="249" customHeight="1" x14ac:dyDescent="0.25"/>
    <row r="3" spans="1:10" ht="15.75" thickBot="1" x14ac:dyDescent="0.3">
      <c r="D3">
        <v>0</v>
      </c>
      <c r="F3">
        <v>380</v>
      </c>
      <c r="H3">
        <v>740</v>
      </c>
      <c r="J3">
        <v>1131</v>
      </c>
    </row>
    <row r="4" spans="1:10" ht="15.75" thickBot="1" x14ac:dyDescent="0.3">
      <c r="A4" s="162">
        <v>44287</v>
      </c>
      <c r="B4" s="104" t="s">
        <v>101</v>
      </c>
      <c r="C4" s="50">
        <v>19</v>
      </c>
    </row>
    <row r="5" spans="1:10" x14ac:dyDescent="0.25">
      <c r="A5" s="162"/>
      <c r="B5" s="105" t="s">
        <v>102</v>
      </c>
      <c r="C5" s="45">
        <v>20</v>
      </c>
    </row>
    <row r="6" spans="1:10" x14ac:dyDescent="0.25">
      <c r="A6" s="162"/>
      <c r="B6" s="106" t="s">
        <v>103</v>
      </c>
      <c r="C6" s="40">
        <v>21</v>
      </c>
    </row>
    <row r="7" spans="1:10" x14ac:dyDescent="0.25">
      <c r="A7" s="162"/>
      <c r="B7" s="106" t="s">
        <v>97</v>
      </c>
      <c r="C7" s="40">
        <v>22</v>
      </c>
    </row>
    <row r="8" spans="1:10" x14ac:dyDescent="0.25">
      <c r="A8" s="162"/>
      <c r="B8" s="106" t="s">
        <v>98</v>
      </c>
      <c r="C8" s="40">
        <v>23</v>
      </c>
    </row>
    <row r="9" spans="1:10" x14ac:dyDescent="0.25">
      <c r="A9" s="162"/>
      <c r="B9" s="107" t="s">
        <v>99</v>
      </c>
      <c r="C9" s="41">
        <v>24</v>
      </c>
    </row>
    <row r="10" spans="1:10" x14ac:dyDescent="0.25">
      <c r="A10" s="162"/>
      <c r="B10" s="107" t="s">
        <v>100</v>
      </c>
      <c r="C10" s="41">
        <v>25</v>
      </c>
    </row>
    <row r="11" spans="1:10" x14ac:dyDescent="0.25">
      <c r="A11" s="162"/>
      <c r="B11" s="106" t="s">
        <v>101</v>
      </c>
      <c r="C11" s="40">
        <v>26</v>
      </c>
    </row>
    <row r="12" spans="1:10" x14ac:dyDescent="0.25">
      <c r="A12" s="162"/>
      <c r="B12" s="106" t="s">
        <v>102</v>
      </c>
      <c r="C12" s="40">
        <v>27</v>
      </c>
    </row>
    <row r="13" spans="1:10" x14ac:dyDescent="0.25">
      <c r="A13" s="162"/>
      <c r="B13" s="106" t="s">
        <v>103</v>
      </c>
      <c r="C13" s="40">
        <v>28</v>
      </c>
    </row>
    <row r="14" spans="1:10" x14ac:dyDescent="0.25">
      <c r="A14" s="162"/>
      <c r="B14" s="106" t="s">
        <v>97</v>
      </c>
      <c r="C14" s="40">
        <v>29</v>
      </c>
    </row>
    <row r="15" spans="1:10" x14ac:dyDescent="0.25">
      <c r="A15" s="162"/>
      <c r="B15" s="106" t="s">
        <v>98</v>
      </c>
      <c r="C15" s="40">
        <v>30</v>
      </c>
    </row>
    <row r="16" spans="1:10" x14ac:dyDescent="0.25">
      <c r="A16" s="163" t="s">
        <v>212</v>
      </c>
      <c r="B16" s="107" t="s">
        <v>99</v>
      </c>
      <c r="C16" s="41">
        <v>1</v>
      </c>
    </row>
    <row r="17" spans="1:10" x14ac:dyDescent="0.25">
      <c r="A17" s="163"/>
      <c r="B17" s="107" t="s">
        <v>100</v>
      </c>
      <c r="C17" s="41">
        <v>2</v>
      </c>
    </row>
    <row r="18" spans="1:10" x14ac:dyDescent="0.25">
      <c r="A18" s="163"/>
      <c r="B18" s="106" t="s">
        <v>101</v>
      </c>
      <c r="C18" s="40">
        <v>3</v>
      </c>
    </row>
    <row r="19" spans="1:10" x14ac:dyDescent="0.25">
      <c r="A19" s="163"/>
      <c r="B19" s="106" t="s">
        <v>102</v>
      </c>
      <c r="C19" s="40">
        <v>4</v>
      </c>
    </row>
    <row r="20" spans="1:10" x14ac:dyDescent="0.25">
      <c r="A20" s="163"/>
      <c r="B20" s="106" t="s">
        <v>103</v>
      </c>
      <c r="C20" s="40">
        <v>5</v>
      </c>
    </row>
    <row r="21" spans="1:10" x14ac:dyDescent="0.25">
      <c r="A21" s="163"/>
      <c r="B21" s="106" t="s">
        <v>97</v>
      </c>
      <c r="C21" s="40">
        <v>6</v>
      </c>
    </row>
    <row r="22" spans="1:10" x14ac:dyDescent="0.25">
      <c r="A22" s="163"/>
      <c r="B22" s="106" t="s">
        <v>98</v>
      </c>
      <c r="C22" s="40">
        <v>7</v>
      </c>
    </row>
    <row r="23" spans="1:10" x14ac:dyDescent="0.25">
      <c r="A23" s="163"/>
      <c r="B23" s="107" t="s">
        <v>99</v>
      </c>
      <c r="C23" s="41">
        <v>8</v>
      </c>
    </row>
    <row r="24" spans="1:10" x14ac:dyDescent="0.25">
      <c r="A24" s="163"/>
      <c r="B24" s="107" t="s">
        <v>100</v>
      </c>
      <c r="C24" s="41">
        <v>9</v>
      </c>
    </row>
    <row r="25" spans="1:10" x14ac:dyDescent="0.25">
      <c r="A25" s="163"/>
      <c r="B25" s="106" t="s">
        <v>101</v>
      </c>
      <c r="C25" s="40">
        <v>10</v>
      </c>
    </row>
    <row r="26" spans="1:10" x14ac:dyDescent="0.25">
      <c r="A26" s="163"/>
      <c r="B26" s="106" t="s">
        <v>102</v>
      </c>
      <c r="C26" s="40">
        <v>11</v>
      </c>
    </row>
    <row r="27" spans="1:10" x14ac:dyDescent="0.25">
      <c r="A27" s="163"/>
      <c r="B27" s="106" t="s">
        <v>103</v>
      </c>
      <c r="C27" s="40">
        <v>12</v>
      </c>
    </row>
    <row r="28" spans="1:10" x14ac:dyDescent="0.25">
      <c r="A28" s="163"/>
      <c r="B28" s="108" t="s">
        <v>107</v>
      </c>
      <c r="C28" s="41">
        <v>13</v>
      </c>
    </row>
    <row r="29" spans="1:10" x14ac:dyDescent="0.25">
      <c r="A29" s="163"/>
      <c r="B29" s="109" t="s">
        <v>98</v>
      </c>
      <c r="C29" s="40">
        <v>14</v>
      </c>
    </row>
    <row r="30" spans="1:10" x14ac:dyDescent="0.25">
      <c r="A30" s="163"/>
      <c r="B30" s="108" t="s">
        <v>99</v>
      </c>
      <c r="C30" s="41">
        <v>15</v>
      </c>
    </row>
    <row r="31" spans="1:10" ht="15.75" thickBot="1" x14ac:dyDescent="0.3">
      <c r="A31" s="163"/>
      <c r="B31" s="108" t="s">
        <v>100</v>
      </c>
      <c r="C31" s="41">
        <v>16</v>
      </c>
    </row>
    <row r="32" spans="1:10" x14ac:dyDescent="0.25">
      <c r="A32" s="163"/>
      <c r="B32" s="109" t="s">
        <v>101</v>
      </c>
      <c r="C32" s="112">
        <v>17</v>
      </c>
      <c r="D32" s="164" t="s">
        <v>214</v>
      </c>
      <c r="E32" s="165"/>
      <c r="F32" s="165"/>
      <c r="G32" s="165"/>
      <c r="H32" s="165"/>
      <c r="I32" s="165"/>
      <c r="J32" s="166"/>
    </row>
    <row r="33" spans="1:10" x14ac:dyDescent="0.25">
      <c r="A33" s="163"/>
      <c r="B33" s="109" t="s">
        <v>102</v>
      </c>
      <c r="C33" s="112">
        <v>18</v>
      </c>
      <c r="D33" s="167"/>
      <c r="E33" s="168"/>
      <c r="F33" s="168"/>
      <c r="G33" s="168"/>
      <c r="H33" s="168"/>
      <c r="I33" s="168"/>
      <c r="J33" s="169"/>
    </row>
    <row r="34" spans="1:10" x14ac:dyDescent="0.25">
      <c r="A34" s="163"/>
      <c r="B34" s="109" t="s">
        <v>103</v>
      </c>
      <c r="C34" s="112">
        <v>19</v>
      </c>
      <c r="D34" s="167"/>
      <c r="E34" s="168"/>
      <c r="F34" s="168"/>
      <c r="G34" s="168"/>
      <c r="H34" s="168"/>
      <c r="I34" s="168"/>
      <c r="J34" s="169"/>
    </row>
    <row r="35" spans="1:10" x14ac:dyDescent="0.25">
      <c r="A35" s="163"/>
      <c r="B35" s="109" t="s">
        <v>97</v>
      </c>
      <c r="C35" s="112">
        <v>20</v>
      </c>
      <c r="D35" s="167"/>
      <c r="E35" s="168"/>
      <c r="F35" s="168"/>
      <c r="G35" s="168"/>
      <c r="H35" s="168"/>
      <c r="I35" s="168"/>
      <c r="J35" s="169"/>
    </row>
    <row r="36" spans="1:10" x14ac:dyDescent="0.25">
      <c r="A36" s="163"/>
      <c r="B36" s="109" t="s">
        <v>98</v>
      </c>
      <c r="C36" s="112">
        <v>21</v>
      </c>
      <c r="D36" s="167"/>
      <c r="E36" s="168"/>
      <c r="F36" s="168"/>
      <c r="G36" s="168"/>
      <c r="H36" s="168"/>
      <c r="I36" s="168"/>
      <c r="J36" s="169"/>
    </row>
    <row r="37" spans="1:10" x14ac:dyDescent="0.25">
      <c r="A37" s="163"/>
      <c r="B37" s="108" t="s">
        <v>99</v>
      </c>
      <c r="C37" s="113">
        <v>22</v>
      </c>
      <c r="D37" s="167"/>
      <c r="E37" s="168"/>
      <c r="F37" s="168"/>
      <c r="G37" s="168"/>
      <c r="H37" s="168"/>
      <c r="I37" s="168"/>
      <c r="J37" s="169"/>
    </row>
    <row r="38" spans="1:10" x14ac:dyDescent="0.25">
      <c r="A38" s="163"/>
      <c r="B38" s="108" t="s">
        <v>100</v>
      </c>
      <c r="C38" s="113">
        <v>23</v>
      </c>
      <c r="D38" s="167"/>
      <c r="E38" s="168"/>
      <c r="F38" s="168"/>
      <c r="G38" s="168"/>
      <c r="H38" s="168"/>
      <c r="I38" s="168"/>
      <c r="J38" s="169"/>
    </row>
    <row r="39" spans="1:10" x14ac:dyDescent="0.25">
      <c r="A39" s="163"/>
      <c r="B39" s="108" t="s">
        <v>108</v>
      </c>
      <c r="C39" s="113">
        <v>24</v>
      </c>
      <c r="D39" s="167"/>
      <c r="E39" s="168"/>
      <c r="F39" s="168"/>
      <c r="G39" s="168"/>
      <c r="H39" s="168"/>
      <c r="I39" s="168"/>
      <c r="J39" s="169"/>
    </row>
    <row r="40" spans="1:10" x14ac:dyDescent="0.25">
      <c r="A40" s="163"/>
      <c r="B40" s="106" t="s">
        <v>102</v>
      </c>
      <c r="C40" s="112">
        <v>25</v>
      </c>
      <c r="D40" s="167"/>
      <c r="E40" s="168"/>
      <c r="F40" s="168"/>
      <c r="G40" s="168"/>
      <c r="H40" s="168"/>
      <c r="I40" s="168"/>
      <c r="J40" s="169"/>
    </row>
    <row r="41" spans="1:10" x14ac:dyDescent="0.25">
      <c r="A41" s="163"/>
      <c r="B41" s="106" t="s">
        <v>103</v>
      </c>
      <c r="C41" s="112">
        <v>26</v>
      </c>
      <c r="D41" s="167"/>
      <c r="E41" s="168"/>
      <c r="F41" s="168"/>
      <c r="G41" s="168"/>
      <c r="H41" s="168"/>
      <c r="I41" s="168"/>
      <c r="J41" s="169"/>
    </row>
    <row r="42" spans="1:10" ht="15.75" thickBot="1" x14ac:dyDescent="0.3">
      <c r="A42" s="163"/>
      <c r="B42" s="110" t="s">
        <v>97</v>
      </c>
      <c r="C42" s="114">
        <v>27</v>
      </c>
      <c r="D42" s="167"/>
      <c r="E42" s="168"/>
      <c r="F42" s="168"/>
      <c r="G42" s="168"/>
      <c r="H42" s="168"/>
      <c r="I42" s="168"/>
      <c r="J42" s="169"/>
    </row>
    <row r="43" spans="1:10" ht="15.75" thickBot="1" x14ac:dyDescent="0.3">
      <c r="A43" s="163"/>
      <c r="B43" s="111" t="s">
        <v>98</v>
      </c>
      <c r="C43" s="115">
        <v>28</v>
      </c>
      <c r="D43" s="170"/>
      <c r="E43" s="171"/>
      <c r="F43" s="171"/>
      <c r="G43" s="171"/>
      <c r="H43" s="171"/>
      <c r="I43" s="171"/>
      <c r="J43" s="172"/>
    </row>
  </sheetData>
  <mergeCells count="3">
    <mergeCell ref="A4:A15"/>
    <mergeCell ref="A16:A43"/>
    <mergeCell ref="D32:J4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3"/>
  <sheetViews>
    <sheetView workbookViewId="0">
      <selection activeCell="A2" sqref="A2"/>
    </sheetView>
  </sheetViews>
  <sheetFormatPr baseColWidth="10" defaultRowHeight="15" x14ac:dyDescent="0.25"/>
  <cols>
    <col min="1" max="5" width="19.7109375" customWidth="1"/>
  </cols>
  <sheetData>
    <row r="1" spans="1:5" ht="18" x14ac:dyDescent="0.25">
      <c r="A1" s="12" t="s">
        <v>17</v>
      </c>
    </row>
    <row r="2" spans="1:5" ht="18" x14ac:dyDescent="0.25">
      <c r="A2" s="12" t="s">
        <v>64</v>
      </c>
    </row>
    <row r="3" spans="1:5" ht="15.75" thickBot="1" x14ac:dyDescent="0.3"/>
    <row r="4" spans="1:5" ht="30.75" thickBot="1" x14ac:dyDescent="0.3">
      <c r="A4" s="1" t="s">
        <v>65</v>
      </c>
      <c r="B4" s="2" t="s">
        <v>79</v>
      </c>
      <c r="C4" s="2" t="s">
        <v>66</v>
      </c>
      <c r="D4" s="2" t="s">
        <v>67</v>
      </c>
      <c r="E4" s="2" t="s">
        <v>68</v>
      </c>
    </row>
    <row r="5" spans="1:5" ht="15.75" thickBot="1" x14ac:dyDescent="0.3">
      <c r="A5" s="7"/>
      <c r="B5" s="8"/>
      <c r="C5" s="8" t="s">
        <v>93</v>
      </c>
      <c r="D5" s="8" t="s">
        <v>94</v>
      </c>
      <c r="E5" s="8" t="s">
        <v>93</v>
      </c>
    </row>
    <row r="6" spans="1:5" ht="15.75" thickBot="1" x14ac:dyDescent="0.3">
      <c r="A6" s="20" t="s">
        <v>69</v>
      </c>
      <c r="B6" s="22" t="s">
        <v>70</v>
      </c>
      <c r="C6" s="14">
        <v>0.9</v>
      </c>
      <c r="D6" s="14">
        <v>1.9</v>
      </c>
      <c r="E6" s="14">
        <v>1.25</v>
      </c>
    </row>
    <row r="7" spans="1:5" ht="30.75" thickBot="1" x14ac:dyDescent="0.3">
      <c r="A7" s="20" t="s">
        <v>71</v>
      </c>
      <c r="B7" s="20" t="s">
        <v>72</v>
      </c>
      <c r="C7" s="14">
        <v>1</v>
      </c>
      <c r="D7" s="14">
        <v>1.8</v>
      </c>
      <c r="E7" s="14">
        <v>1.1000000000000001</v>
      </c>
    </row>
    <row r="8" spans="1:5" ht="15.75" thickBot="1" x14ac:dyDescent="0.3">
      <c r="A8" s="20" t="s">
        <v>73</v>
      </c>
      <c r="B8" s="20" t="s">
        <v>74</v>
      </c>
      <c r="C8" s="14">
        <v>1.1000000000000001</v>
      </c>
      <c r="D8" s="14">
        <v>2</v>
      </c>
      <c r="E8" s="14">
        <v>1.22</v>
      </c>
    </row>
    <row r="9" spans="1:5" ht="15.75" thickBot="1" x14ac:dyDescent="0.3">
      <c r="A9" s="20" t="s">
        <v>75</v>
      </c>
      <c r="B9" s="20" t="s">
        <v>76</v>
      </c>
      <c r="C9" s="14">
        <v>0.7</v>
      </c>
      <c r="D9" s="14">
        <v>2.4</v>
      </c>
      <c r="E9" s="14">
        <v>1.3</v>
      </c>
    </row>
    <row r="10" spans="1:5" ht="15.75" thickBot="1" x14ac:dyDescent="0.3">
      <c r="A10" s="20" t="s">
        <v>77</v>
      </c>
      <c r="B10" s="20" t="s">
        <v>78</v>
      </c>
      <c r="C10" s="14">
        <v>0</v>
      </c>
      <c r="D10" s="14">
        <v>0</v>
      </c>
      <c r="E10" s="14">
        <v>0</v>
      </c>
    </row>
    <row r="13" spans="1:5" x14ac:dyDescent="0.25">
      <c r="A13" s="18"/>
      <c r="B13" s="18"/>
      <c r="C13" s="18"/>
      <c r="D13" s="18"/>
      <c r="E13" s="18"/>
    </row>
  </sheetData>
  <pageMargins left="0.25" right="0.25" top="0.75" bottom="0.75" header="0.3" footer="0.3"/>
  <pageSetup paperSize="9" scale="9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1. 3. Chantier</vt:lpstr>
      <vt:lpstr> 2. Calendrier</vt:lpstr>
      <vt:lpstr>4. Pelles</vt:lpstr>
      <vt:lpstr>5. Tombereaux</vt:lpstr>
      <vt:lpstr>6. Bouteurs</vt:lpstr>
      <vt:lpstr>7. Compacteurs</vt:lpstr>
      <vt:lpstr>8. Récapitulatif Echelons</vt:lpstr>
      <vt:lpstr>8. Planning Chemin de Fer</vt:lpstr>
      <vt:lpstr>Sols</vt:lpstr>
      <vt:lpstr>Constantes de Terrassor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Jean-Marc Bouvier</dc:creator>
  <cp:lastModifiedBy>Jean-Marc Bouvier</cp:lastModifiedBy>
  <cp:lastPrinted>2019-12-06T16:42:12Z</cp:lastPrinted>
  <dcterms:created xsi:type="dcterms:W3CDTF">2019-12-05T15:19:57Z</dcterms:created>
  <dcterms:modified xsi:type="dcterms:W3CDTF">2020-01-26T20:17:38Z</dcterms:modified>
</cp:coreProperties>
</file>